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ARC_Calculator\"/>
    </mc:Choice>
  </mc:AlternateContent>
  <bookViews>
    <workbookView xWindow="0" yWindow="0" windowWidth="23040" windowHeight="10845" tabRatio="651" activeTab="3"/>
  </bookViews>
  <sheets>
    <sheet name="Instructions - Elig Wkrs" sheetId="153" r:id="rId1"/>
    <sheet name="Flow" sheetId="62" r:id="rId2"/>
    <sheet name="Template" sheetId="117" state="hidden" r:id="rId3"/>
    <sheet name="Instructions - Fiscal" sheetId="96" r:id="rId4"/>
    <sheet name="ARC 01 " sheetId="120" r:id="rId5"/>
    <sheet name="ARC 02" sheetId="123" r:id="rId6"/>
    <sheet name="ARC 03" sheetId="125" r:id="rId7"/>
    <sheet name="ARC 04" sheetId="130" r:id="rId8"/>
    <sheet name="ARC 05" sheetId="133" r:id="rId9"/>
    <sheet name="ARC 06" sheetId="127" r:id="rId10"/>
    <sheet name="ARC 07" sheetId="131" r:id="rId11"/>
    <sheet name="ARC 08" sheetId="132" r:id="rId12"/>
    <sheet name="ARC 09" sheetId="129" r:id="rId13"/>
    <sheet name="ARC 10" sheetId="128" r:id="rId14"/>
    <sheet name="ARC 11" sheetId="143" r:id="rId15"/>
    <sheet name="ARC 12" sheetId="144" r:id="rId16"/>
    <sheet name="ARC 13" sheetId="145" r:id="rId17"/>
    <sheet name="ARC 14" sheetId="146" r:id="rId18"/>
    <sheet name="ARC 15" sheetId="147" r:id="rId19"/>
    <sheet name="ARC 16" sheetId="148" r:id="rId20"/>
    <sheet name="ARC 17" sheetId="149" r:id="rId21"/>
    <sheet name="ARC 18" sheetId="150" r:id="rId22"/>
    <sheet name="ARC 19" sheetId="151" r:id="rId23"/>
    <sheet name="ARC 20" sheetId="152" r:id="rId24"/>
    <sheet name="RollUp Sheet" sheetId="55" r:id="rId25"/>
    <sheet name="ARC Tables for ARC Admin use" sheetId="8" r:id="rId26"/>
    <sheet name="Cities and Counties" sheetId="69" r:id="rId27"/>
    <sheet name="Sheet2" sheetId="63" r:id="rId28"/>
  </sheets>
  <externalReferences>
    <externalReference r:id="rId29"/>
    <externalReference r:id="rId30"/>
    <externalReference r:id="rId31"/>
  </externalReferences>
  <definedNames>
    <definedName name="\P" localSheetId="2">'[1]01.08'!#REF!</definedName>
    <definedName name="_xlnm._FilterDatabase" localSheetId="26" hidden="1">'Cities and Counties'!$A$1:$D$486</definedName>
    <definedName name="abcd" localSheetId="2">'[2]01.08'!#REF!</definedName>
    <definedName name="_xlnm.Print_Area" localSheetId="4">'ARC 01 '!$A$1:$K$47</definedName>
    <definedName name="_xlnm.Print_Area" localSheetId="5">'ARC 02'!$A$1:$K$47</definedName>
    <definedName name="_xlnm.Print_Area" localSheetId="6">'ARC 03'!$A$1:$K$47</definedName>
    <definedName name="_xlnm.Print_Area" localSheetId="7">'ARC 04'!$A$1:$K$47</definedName>
    <definedName name="_xlnm.Print_Area" localSheetId="8">'ARC 05'!$A$1:$K$47</definedName>
    <definedName name="_xlnm.Print_Area" localSheetId="9">'ARC 06'!$A$1:$K$47</definedName>
    <definedName name="_xlnm.Print_Area" localSheetId="10">'ARC 07'!$A$1:$K$47</definedName>
    <definedName name="_xlnm.Print_Area" localSheetId="11">'ARC 08'!$A$1:$K$47</definedName>
    <definedName name="_xlnm.Print_Area" localSheetId="12">'ARC 09'!$A$1:$K$47</definedName>
    <definedName name="_xlnm.Print_Area" localSheetId="13">'ARC 10'!$A$1:$K$47</definedName>
    <definedName name="_xlnm.Print_Area" localSheetId="14">'ARC 11'!$A$1:$K$47</definedName>
    <definedName name="_xlnm.Print_Area" localSheetId="15">'ARC 12'!$A$1:$K$47</definedName>
    <definedName name="_xlnm.Print_Area" localSheetId="16">'ARC 13'!$A$1:$K$47</definedName>
    <definedName name="_xlnm.Print_Area" localSheetId="17">'ARC 14'!$A$1:$K$47</definedName>
    <definedName name="_xlnm.Print_Area" localSheetId="18">'ARC 15'!$A$1:$K$47</definedName>
    <definedName name="_xlnm.Print_Area" localSheetId="19">'ARC 16'!$A$1:$K$47</definedName>
    <definedName name="_xlnm.Print_Area" localSheetId="20">'ARC 17'!$A$1:$K$47</definedName>
    <definedName name="_xlnm.Print_Area" localSheetId="21">'ARC 18'!$A$1:$K$47</definedName>
    <definedName name="_xlnm.Print_Area" localSheetId="22">'ARC 19'!$A$1:$K$47</definedName>
    <definedName name="_xlnm.Print_Area" localSheetId="23">'ARC 20'!$A$1:$K$47</definedName>
  </definedNames>
  <calcPr calcId="152511" iterateDelta="252"/>
</workbook>
</file>

<file path=xl/calcChain.xml><?xml version="1.0" encoding="utf-8"?>
<calcChain xmlns="http://schemas.openxmlformats.org/spreadsheetml/2006/main">
  <c r="K12" i="123" l="1"/>
  <c r="K12" i="125"/>
  <c r="K12" i="130"/>
  <c r="K12" i="133"/>
  <c r="K12" i="127"/>
  <c r="K12" i="131"/>
  <c r="K12" i="132"/>
  <c r="K12" i="129"/>
  <c r="K12" i="128"/>
  <c r="K12" i="143"/>
  <c r="K12" i="144"/>
  <c r="K12" i="145"/>
  <c r="K12" i="146"/>
  <c r="K12" i="147"/>
  <c r="K12" i="148"/>
  <c r="K12" i="149"/>
  <c r="K12" i="150"/>
  <c r="K12" i="151"/>
  <c r="K12" i="152"/>
  <c r="V20" i="55" l="1"/>
  <c r="V16" i="55"/>
  <c r="U23" i="55"/>
  <c r="T23" i="55"/>
  <c r="O23" i="55"/>
  <c r="N23" i="55"/>
  <c r="M23" i="55"/>
  <c r="L23" i="55"/>
  <c r="J23" i="55"/>
  <c r="I23" i="55"/>
  <c r="H23" i="55"/>
  <c r="G23" i="55"/>
  <c r="F23" i="55"/>
  <c r="E23" i="55"/>
  <c r="C23" i="55"/>
  <c r="B23" i="55"/>
  <c r="U22" i="55"/>
  <c r="T22" i="55"/>
  <c r="O22" i="55"/>
  <c r="N22" i="55"/>
  <c r="M22" i="55"/>
  <c r="L22" i="55"/>
  <c r="J22" i="55"/>
  <c r="I22" i="55"/>
  <c r="H22" i="55"/>
  <c r="G22" i="55"/>
  <c r="F22" i="55"/>
  <c r="E22" i="55"/>
  <c r="C22" i="55"/>
  <c r="B22" i="55"/>
  <c r="U21" i="55"/>
  <c r="T21" i="55"/>
  <c r="O21" i="55"/>
  <c r="N21" i="55"/>
  <c r="M21" i="55"/>
  <c r="L21" i="55"/>
  <c r="J21" i="55"/>
  <c r="I21" i="55"/>
  <c r="H21" i="55"/>
  <c r="G21" i="55"/>
  <c r="F21" i="55"/>
  <c r="E21" i="55"/>
  <c r="C21" i="55"/>
  <c r="B21" i="55"/>
  <c r="U20" i="55"/>
  <c r="T20" i="55"/>
  <c r="O20" i="55"/>
  <c r="N20" i="55"/>
  <c r="M20" i="55"/>
  <c r="L20" i="55"/>
  <c r="J20" i="55"/>
  <c r="I20" i="55"/>
  <c r="H20" i="55"/>
  <c r="G20" i="55"/>
  <c r="F20" i="55"/>
  <c r="E20" i="55"/>
  <c r="C20" i="55"/>
  <c r="B20" i="55"/>
  <c r="U19" i="55"/>
  <c r="T19" i="55"/>
  <c r="O19" i="55"/>
  <c r="N19" i="55"/>
  <c r="M19" i="55"/>
  <c r="L19" i="55"/>
  <c r="J19" i="55"/>
  <c r="I19" i="55"/>
  <c r="H19" i="55"/>
  <c r="G19" i="55"/>
  <c r="F19" i="55"/>
  <c r="E19" i="55"/>
  <c r="C19" i="55"/>
  <c r="B19" i="55"/>
  <c r="U18" i="55"/>
  <c r="T18" i="55"/>
  <c r="O18" i="55"/>
  <c r="N18" i="55"/>
  <c r="M18" i="55"/>
  <c r="L18" i="55"/>
  <c r="J18" i="55"/>
  <c r="I18" i="55"/>
  <c r="H18" i="55"/>
  <c r="G18" i="55"/>
  <c r="F18" i="55"/>
  <c r="E18" i="55"/>
  <c r="C18" i="55"/>
  <c r="B18" i="55"/>
  <c r="U17" i="55"/>
  <c r="T17" i="55"/>
  <c r="O17" i="55"/>
  <c r="N17" i="55"/>
  <c r="M17" i="55"/>
  <c r="L17" i="55"/>
  <c r="J17" i="55"/>
  <c r="I17" i="55"/>
  <c r="H17" i="55"/>
  <c r="G17" i="55"/>
  <c r="F17" i="55"/>
  <c r="E17" i="55"/>
  <c r="C17" i="55"/>
  <c r="B17" i="55"/>
  <c r="U16" i="55"/>
  <c r="T16" i="55"/>
  <c r="O16" i="55"/>
  <c r="N16" i="55"/>
  <c r="M16" i="55"/>
  <c r="L16" i="55"/>
  <c r="J16" i="55"/>
  <c r="I16" i="55"/>
  <c r="H16" i="55"/>
  <c r="G16" i="55"/>
  <c r="F16" i="55"/>
  <c r="E16" i="55"/>
  <c r="C16" i="55"/>
  <c r="B16" i="55"/>
  <c r="U15" i="55"/>
  <c r="T15" i="55"/>
  <c r="O15" i="55"/>
  <c r="N15" i="55"/>
  <c r="M15" i="55"/>
  <c r="L15" i="55"/>
  <c r="J15" i="55"/>
  <c r="I15" i="55"/>
  <c r="H15" i="55"/>
  <c r="G15" i="55"/>
  <c r="F15" i="55"/>
  <c r="E15" i="55"/>
  <c r="C15" i="55"/>
  <c r="B15" i="55"/>
  <c r="T14" i="55"/>
  <c r="O14" i="55"/>
  <c r="N14" i="55"/>
  <c r="M14" i="55"/>
  <c r="L14" i="55"/>
  <c r="J14" i="55"/>
  <c r="I14" i="55"/>
  <c r="H14" i="55"/>
  <c r="G14" i="55"/>
  <c r="F14" i="55"/>
  <c r="E14" i="55"/>
  <c r="C14" i="55"/>
  <c r="B14" i="55"/>
  <c r="U13" i="55"/>
  <c r="T13" i="55"/>
  <c r="O13" i="55"/>
  <c r="N13" i="55"/>
  <c r="M13" i="55"/>
  <c r="L13" i="55"/>
  <c r="J13" i="55"/>
  <c r="I13" i="55"/>
  <c r="H13" i="55"/>
  <c r="G13" i="55"/>
  <c r="F13" i="55"/>
  <c r="E13" i="55"/>
  <c r="C13" i="55"/>
  <c r="B13" i="55"/>
  <c r="U12" i="55"/>
  <c r="T12" i="55"/>
  <c r="O12" i="55"/>
  <c r="N12" i="55"/>
  <c r="M12" i="55"/>
  <c r="L12" i="55"/>
  <c r="J12" i="55"/>
  <c r="I12" i="55"/>
  <c r="H12" i="55"/>
  <c r="G12" i="55"/>
  <c r="F12" i="55"/>
  <c r="E12" i="55"/>
  <c r="C12" i="55"/>
  <c r="B12" i="55"/>
  <c r="U11" i="55"/>
  <c r="T11" i="55"/>
  <c r="O11" i="55"/>
  <c r="N11" i="55"/>
  <c r="M11" i="55"/>
  <c r="L11" i="55"/>
  <c r="J11" i="55"/>
  <c r="I11" i="55"/>
  <c r="H11" i="55"/>
  <c r="G11" i="55"/>
  <c r="F11" i="55"/>
  <c r="E11" i="55"/>
  <c r="C11" i="55"/>
  <c r="B11" i="55"/>
  <c r="U10" i="55"/>
  <c r="T10" i="55"/>
  <c r="O10" i="55"/>
  <c r="N10" i="55"/>
  <c r="M10" i="55"/>
  <c r="L10" i="55"/>
  <c r="J10" i="55"/>
  <c r="I10" i="55"/>
  <c r="H10" i="55"/>
  <c r="G10" i="55"/>
  <c r="F10" i="55"/>
  <c r="E10" i="55"/>
  <c r="C10" i="55"/>
  <c r="B10" i="55"/>
  <c r="U9" i="55"/>
  <c r="T9" i="55"/>
  <c r="O9" i="55"/>
  <c r="N9" i="55"/>
  <c r="M9" i="55"/>
  <c r="L9" i="55"/>
  <c r="J9" i="55"/>
  <c r="I9" i="55"/>
  <c r="H9" i="55"/>
  <c r="G9" i="55"/>
  <c r="F9" i="55"/>
  <c r="E9" i="55"/>
  <c r="C9" i="55"/>
  <c r="B9" i="55"/>
  <c r="U8" i="55"/>
  <c r="T8" i="55"/>
  <c r="O8" i="55"/>
  <c r="N8" i="55"/>
  <c r="M8" i="55"/>
  <c r="L8" i="55"/>
  <c r="J8" i="55"/>
  <c r="I8" i="55"/>
  <c r="H8" i="55"/>
  <c r="G8" i="55"/>
  <c r="F8" i="55"/>
  <c r="E8" i="55"/>
  <c r="C8" i="55"/>
  <c r="B8" i="55"/>
  <c r="U7" i="55"/>
  <c r="T7" i="55"/>
  <c r="O7" i="55"/>
  <c r="N7" i="55"/>
  <c r="M7" i="55"/>
  <c r="L7" i="55"/>
  <c r="J7" i="55"/>
  <c r="I7" i="55"/>
  <c r="H7" i="55"/>
  <c r="G7" i="55"/>
  <c r="F7" i="55"/>
  <c r="E7" i="55"/>
  <c r="C7" i="55"/>
  <c r="B7" i="55"/>
  <c r="I46" i="152"/>
  <c r="I44" i="152"/>
  <c r="C41" i="152"/>
  <c r="Q36" i="152"/>
  <c r="Q35" i="152"/>
  <c r="Q34" i="152"/>
  <c r="H33" i="152"/>
  <c r="Q32" i="152"/>
  <c r="Q30" i="152"/>
  <c r="Q29" i="152"/>
  <c r="F28" i="152"/>
  <c r="F27" i="152"/>
  <c r="F29" i="152" s="1"/>
  <c r="I27" i="152" s="1"/>
  <c r="Q26" i="152"/>
  <c r="Q25" i="152"/>
  <c r="Q24" i="152"/>
  <c r="Q21" i="152"/>
  <c r="C21" i="152"/>
  <c r="I33" i="152" s="1"/>
  <c r="V23" i="55" s="1"/>
  <c r="Q19" i="152"/>
  <c r="Q18" i="152"/>
  <c r="C18" i="152"/>
  <c r="F18" i="152" s="1"/>
  <c r="D16" i="152" s="1"/>
  <c r="Q17" i="152"/>
  <c r="F17" i="152"/>
  <c r="I17" i="152" s="1"/>
  <c r="K16" i="152"/>
  <c r="Q16" i="152" s="1"/>
  <c r="C16" i="152"/>
  <c r="Q15" i="152"/>
  <c r="K14" i="152"/>
  <c r="Q14" i="152" s="1"/>
  <c r="I14" i="152"/>
  <c r="F14" i="152"/>
  <c r="K13" i="152" s="1"/>
  <c r="Q13" i="152" s="1"/>
  <c r="C14" i="152"/>
  <c r="C17" i="152" s="1"/>
  <c r="Q12" i="152"/>
  <c r="Q11" i="152"/>
  <c r="I11" i="152"/>
  <c r="F8" i="152"/>
  <c r="F39" i="152" s="1"/>
  <c r="B4" i="152"/>
  <c r="A23" i="55" s="1"/>
  <c r="I46" i="151"/>
  <c r="E46" i="151"/>
  <c r="I44" i="151"/>
  <c r="C41" i="151"/>
  <c r="Q36" i="151"/>
  <c r="Q35" i="151"/>
  <c r="Q34" i="151"/>
  <c r="I33" i="151"/>
  <c r="V22" i="55" s="1"/>
  <c r="H33" i="151"/>
  <c r="Q32" i="151"/>
  <c r="Q30" i="151"/>
  <c r="Q29" i="151"/>
  <c r="F28" i="151"/>
  <c r="Q27" i="151"/>
  <c r="K27" i="151"/>
  <c r="F27" i="151"/>
  <c r="F29" i="151" s="1"/>
  <c r="I27" i="151" s="1"/>
  <c r="Q26" i="151"/>
  <c r="Q25" i="151"/>
  <c r="Q24" i="151"/>
  <c r="Q21" i="151"/>
  <c r="E21" i="151"/>
  <c r="D21" i="151"/>
  <c r="K28" i="151" s="1"/>
  <c r="Q28" i="151" s="1"/>
  <c r="C21" i="151"/>
  <c r="F41" i="151" s="1"/>
  <c r="I41" i="151" s="1"/>
  <c r="Q20" i="151"/>
  <c r="K20" i="151"/>
  <c r="Q19" i="151"/>
  <c r="Q18" i="151"/>
  <c r="F18" i="151"/>
  <c r="C18" i="151"/>
  <c r="Q17" i="151"/>
  <c r="I17" i="151"/>
  <c r="F17" i="151"/>
  <c r="K16" i="151"/>
  <c r="Q16" i="151" s="1"/>
  <c r="D16" i="151"/>
  <c r="C16" i="151"/>
  <c r="Q15" i="151"/>
  <c r="Q14" i="151"/>
  <c r="K14" i="151"/>
  <c r="I14" i="151"/>
  <c r="F14" i="151"/>
  <c r="C14" i="151"/>
  <c r="C17" i="151" s="1"/>
  <c r="Q13" i="151"/>
  <c r="K13" i="151"/>
  <c r="Q12" i="151"/>
  <c r="Q11" i="151"/>
  <c r="I11" i="151"/>
  <c r="F8" i="151"/>
  <c r="B4" i="151"/>
  <c r="A22" i="55" s="1"/>
  <c r="I46" i="150"/>
  <c r="I44" i="150"/>
  <c r="C41" i="150"/>
  <c r="Q36" i="150"/>
  <c r="Q35" i="150"/>
  <c r="Q34" i="150"/>
  <c r="I33" i="150"/>
  <c r="V21" i="55" s="1"/>
  <c r="H33" i="150"/>
  <c r="Q32" i="150"/>
  <c r="Q30" i="150"/>
  <c r="Q29" i="150"/>
  <c r="F28" i="150"/>
  <c r="K27" i="150"/>
  <c r="Q27" i="150" s="1"/>
  <c r="F27" i="150"/>
  <c r="F29" i="150" s="1"/>
  <c r="I27" i="150" s="1"/>
  <c r="Q26" i="150"/>
  <c r="Q25" i="150"/>
  <c r="Q24" i="150"/>
  <c r="Q21" i="150"/>
  <c r="E21" i="150"/>
  <c r="D21" i="150"/>
  <c r="K28" i="150" s="1"/>
  <c r="Q28" i="150" s="1"/>
  <c r="C21" i="150"/>
  <c r="E46" i="150" s="1"/>
  <c r="K20" i="150"/>
  <c r="Q20" i="150" s="1"/>
  <c r="Q19" i="150"/>
  <c r="Q18" i="150"/>
  <c r="F18" i="150"/>
  <c r="C18" i="150"/>
  <c r="Q17" i="150"/>
  <c r="F17" i="150"/>
  <c r="I17" i="150" s="1"/>
  <c r="C17" i="150"/>
  <c r="Q16" i="150"/>
  <c r="K16" i="150"/>
  <c r="D16" i="150"/>
  <c r="C16" i="150"/>
  <c r="Q15" i="150"/>
  <c r="K14" i="150"/>
  <c r="Q14" i="150" s="1"/>
  <c r="I14" i="150"/>
  <c r="F14" i="150"/>
  <c r="Q12" i="150" s="1"/>
  <c r="C14" i="150"/>
  <c r="Q13" i="150"/>
  <c r="K13" i="150"/>
  <c r="Q11" i="150"/>
  <c r="I11" i="150"/>
  <c r="F8" i="150"/>
  <c r="F39" i="150" s="1"/>
  <c r="B4" i="150"/>
  <c r="A21" i="55" s="1"/>
  <c r="I46" i="149"/>
  <c r="I44" i="149"/>
  <c r="C41" i="149"/>
  <c r="Q36" i="149"/>
  <c r="Q35" i="149"/>
  <c r="Q34" i="149"/>
  <c r="I33" i="149"/>
  <c r="H33" i="149"/>
  <c r="Q32" i="149"/>
  <c r="Q30" i="149"/>
  <c r="Q29" i="149"/>
  <c r="F28" i="149"/>
  <c r="F27" i="149"/>
  <c r="F29" i="149" s="1"/>
  <c r="I27" i="149" s="1"/>
  <c r="Q26" i="149"/>
  <c r="Q25" i="149"/>
  <c r="Q24" i="149"/>
  <c r="Q21" i="149"/>
  <c r="D21" i="149"/>
  <c r="K28" i="149" s="1"/>
  <c r="Q28" i="149" s="1"/>
  <c r="C21" i="149"/>
  <c r="K27" i="149" s="1"/>
  <c r="Q27" i="149" s="1"/>
  <c r="Q19" i="149"/>
  <c r="Q18" i="149"/>
  <c r="C18" i="149"/>
  <c r="F18" i="149" s="1"/>
  <c r="D16" i="149" s="1"/>
  <c r="Q17" i="149"/>
  <c r="F17" i="149"/>
  <c r="I17" i="149" s="1"/>
  <c r="I45" i="149" s="1"/>
  <c r="C17" i="149"/>
  <c r="Q16" i="149"/>
  <c r="K16" i="149"/>
  <c r="C16" i="149"/>
  <c r="I18" i="149" s="1"/>
  <c r="Q15" i="149"/>
  <c r="K14" i="149"/>
  <c r="Q14" i="149" s="1"/>
  <c r="I14" i="149"/>
  <c r="F14" i="149"/>
  <c r="Q12" i="149" s="1"/>
  <c r="C14" i="149"/>
  <c r="K13" i="149"/>
  <c r="Q13" i="149" s="1"/>
  <c r="Q11" i="149"/>
  <c r="I11" i="149"/>
  <c r="F8" i="149"/>
  <c r="F39" i="149" s="1"/>
  <c r="B4" i="149"/>
  <c r="A20" i="55" s="1"/>
  <c r="I46" i="148"/>
  <c r="I44" i="148"/>
  <c r="C41" i="148"/>
  <c r="Q36" i="148"/>
  <c r="Q35" i="148"/>
  <c r="Q34" i="148"/>
  <c r="H33" i="148"/>
  <c r="Q32" i="148"/>
  <c r="Q30" i="148"/>
  <c r="Q29" i="148"/>
  <c r="F28" i="148"/>
  <c r="F27" i="148"/>
  <c r="F29" i="148" s="1"/>
  <c r="I27" i="148" s="1"/>
  <c r="Q26" i="148"/>
  <c r="Q25" i="148"/>
  <c r="Q24" i="148"/>
  <c r="Q21" i="148"/>
  <c r="C21" i="148"/>
  <c r="I33" i="148" s="1"/>
  <c r="V19" i="55" s="1"/>
  <c r="Q19" i="148"/>
  <c r="Q18" i="148"/>
  <c r="F18" i="148"/>
  <c r="C18" i="148"/>
  <c r="Q17" i="148"/>
  <c r="F17" i="148"/>
  <c r="I17" i="148" s="1"/>
  <c r="Q16" i="148"/>
  <c r="K16" i="148"/>
  <c r="D16" i="148"/>
  <c r="C16" i="148"/>
  <c r="Q15" i="148"/>
  <c r="Q14" i="148"/>
  <c r="K14" i="148"/>
  <c r="I14" i="148"/>
  <c r="F14" i="148"/>
  <c r="K13" i="148" s="1"/>
  <c r="Q13" i="148" s="1"/>
  <c r="C14" i="148"/>
  <c r="C17" i="148" s="1"/>
  <c r="Q11" i="148"/>
  <c r="I11" i="148"/>
  <c r="F8" i="148"/>
  <c r="F39" i="148" s="1"/>
  <c r="B4" i="148"/>
  <c r="A19" i="55" s="1"/>
  <c r="I46" i="147"/>
  <c r="E46" i="147"/>
  <c r="I44" i="147"/>
  <c r="C41" i="147"/>
  <c r="Q36" i="147"/>
  <c r="Q35" i="147"/>
  <c r="Q34" i="147"/>
  <c r="H33" i="147"/>
  <c r="Q32" i="147"/>
  <c r="Q30" i="147"/>
  <c r="Q29" i="147"/>
  <c r="F28" i="147"/>
  <c r="Q27" i="147"/>
  <c r="K27" i="147"/>
  <c r="F27" i="147"/>
  <c r="F29" i="147" s="1"/>
  <c r="I27" i="147" s="1"/>
  <c r="Q26" i="147"/>
  <c r="Q25" i="147"/>
  <c r="Q24" i="147"/>
  <c r="Q21" i="147"/>
  <c r="E21" i="147"/>
  <c r="C21" i="147"/>
  <c r="F41" i="147" s="1"/>
  <c r="I41" i="147" s="1"/>
  <c r="Q20" i="147"/>
  <c r="K20" i="147"/>
  <c r="Q19" i="147"/>
  <c r="Q18" i="147"/>
  <c r="F18" i="147"/>
  <c r="C18" i="147"/>
  <c r="Q17" i="147"/>
  <c r="F17" i="147"/>
  <c r="I17" i="147" s="1"/>
  <c r="K16" i="147"/>
  <c r="Q16" i="147" s="1"/>
  <c r="D16" i="147"/>
  <c r="C16" i="147"/>
  <c r="Q15" i="147"/>
  <c r="Q14" i="147"/>
  <c r="K14" i="147"/>
  <c r="I14" i="147"/>
  <c r="F14" i="147"/>
  <c r="C14" i="147"/>
  <c r="C17" i="147" s="1"/>
  <c r="Q13" i="147"/>
  <c r="K13" i="147"/>
  <c r="Q12" i="147"/>
  <c r="Q11" i="147"/>
  <c r="I11" i="147"/>
  <c r="F8" i="147"/>
  <c r="B4" i="147"/>
  <c r="A18" i="55" s="1"/>
  <c r="I46" i="146"/>
  <c r="I44" i="146"/>
  <c r="C41" i="146"/>
  <c r="Q36" i="146"/>
  <c r="Q35" i="146"/>
  <c r="Q34" i="146"/>
  <c r="I33" i="146"/>
  <c r="V17" i="55" s="1"/>
  <c r="H33" i="146"/>
  <c r="Q32" i="146"/>
  <c r="Q30" i="146"/>
  <c r="Q29" i="146"/>
  <c r="F28" i="146"/>
  <c r="K27" i="146"/>
  <c r="Q27" i="146" s="1"/>
  <c r="F27" i="146"/>
  <c r="F29" i="146" s="1"/>
  <c r="I27" i="146" s="1"/>
  <c r="Q26" i="146"/>
  <c r="Q25" i="146"/>
  <c r="Q24" i="146"/>
  <c r="Q21" i="146"/>
  <c r="E21" i="146"/>
  <c r="D21" i="146"/>
  <c r="K28" i="146" s="1"/>
  <c r="Q28" i="146" s="1"/>
  <c r="C21" i="146"/>
  <c r="E46" i="146" s="1"/>
  <c r="K20" i="146"/>
  <c r="Q20" i="146" s="1"/>
  <c r="Q19" i="146"/>
  <c r="Q18" i="146"/>
  <c r="F18" i="146"/>
  <c r="C18" i="146"/>
  <c r="Q17" i="146"/>
  <c r="F17" i="146"/>
  <c r="I17" i="146" s="1"/>
  <c r="C17" i="146"/>
  <c r="Q16" i="146"/>
  <c r="K16" i="146"/>
  <c r="D16" i="146"/>
  <c r="C16" i="146"/>
  <c r="Q15" i="146"/>
  <c r="K14" i="146"/>
  <c r="Q14" i="146" s="1"/>
  <c r="I14" i="146"/>
  <c r="F14" i="146"/>
  <c r="Q12" i="146" s="1"/>
  <c r="C14" i="146"/>
  <c r="Q13" i="146"/>
  <c r="K13" i="146"/>
  <c r="Q11" i="146"/>
  <c r="I11" i="146"/>
  <c r="F8" i="146"/>
  <c r="F39" i="146" s="1"/>
  <c r="B4" i="146"/>
  <c r="A17" i="55" s="1"/>
  <c r="I46" i="145"/>
  <c r="I44" i="145"/>
  <c r="C41" i="145"/>
  <c r="Q36" i="145"/>
  <c r="Q35" i="145"/>
  <c r="Q34" i="145"/>
  <c r="I33" i="145"/>
  <c r="H33" i="145"/>
  <c r="Q32" i="145"/>
  <c r="Q30" i="145"/>
  <c r="Q29" i="145"/>
  <c r="F28" i="145"/>
  <c r="F27" i="145"/>
  <c r="F29" i="145" s="1"/>
  <c r="I27" i="145" s="1"/>
  <c r="Q26" i="145"/>
  <c r="Q25" i="145"/>
  <c r="Q24" i="145"/>
  <c r="Q21" i="145"/>
  <c r="D21" i="145"/>
  <c r="K28" i="145" s="1"/>
  <c r="Q28" i="145" s="1"/>
  <c r="C21" i="145"/>
  <c r="K27" i="145" s="1"/>
  <c r="Q27" i="145" s="1"/>
  <c r="Q19" i="145"/>
  <c r="Q18" i="145"/>
  <c r="C18" i="145"/>
  <c r="F18" i="145" s="1"/>
  <c r="D16" i="145" s="1"/>
  <c r="Q17" i="145"/>
  <c r="F17" i="145"/>
  <c r="I17" i="145" s="1"/>
  <c r="C17" i="145"/>
  <c r="Q16" i="145"/>
  <c r="K16" i="145"/>
  <c r="C16" i="145"/>
  <c r="Q15" i="145"/>
  <c r="K14" i="145"/>
  <c r="Q14" i="145" s="1"/>
  <c r="I14" i="145"/>
  <c r="F14" i="145"/>
  <c r="Q12" i="145" s="1"/>
  <c r="C14" i="145"/>
  <c r="K13" i="145"/>
  <c r="Q13" i="145" s="1"/>
  <c r="Q11" i="145"/>
  <c r="I11" i="145"/>
  <c r="F8" i="145"/>
  <c r="F39" i="145" s="1"/>
  <c r="B4" i="145"/>
  <c r="A16" i="55" s="1"/>
  <c r="I46" i="144"/>
  <c r="I44" i="144"/>
  <c r="C41" i="144"/>
  <c r="Q36" i="144"/>
  <c r="Q35" i="144"/>
  <c r="Q34" i="144"/>
  <c r="H33" i="144"/>
  <c r="Q32" i="144"/>
  <c r="Q30" i="144"/>
  <c r="Q29" i="144"/>
  <c r="F28" i="144"/>
  <c r="K27" i="144"/>
  <c r="Q27" i="144" s="1"/>
  <c r="F27" i="144"/>
  <c r="F29" i="144" s="1"/>
  <c r="I27" i="144" s="1"/>
  <c r="Q26" i="144"/>
  <c r="Q25" i="144"/>
  <c r="Q24" i="144"/>
  <c r="Q21" i="144"/>
  <c r="E21" i="144"/>
  <c r="C21" i="144"/>
  <c r="I33" i="144" s="1"/>
  <c r="V15" i="55" s="1"/>
  <c r="K20" i="144"/>
  <c r="Q20" i="144" s="1"/>
  <c r="Q19" i="144"/>
  <c r="Q18" i="144"/>
  <c r="F18" i="144"/>
  <c r="C18" i="144"/>
  <c r="Q17" i="144"/>
  <c r="F17" i="144"/>
  <c r="I17" i="144" s="1"/>
  <c r="I18" i="144" s="1"/>
  <c r="Q16" i="144"/>
  <c r="K16" i="144"/>
  <c r="D16" i="144"/>
  <c r="C16" i="144"/>
  <c r="Q15" i="144"/>
  <c r="K14" i="144"/>
  <c r="Q14" i="144" s="1"/>
  <c r="I14" i="144"/>
  <c r="F14" i="144"/>
  <c r="K13" i="144" s="1"/>
  <c r="Q13" i="144" s="1"/>
  <c r="C14" i="144"/>
  <c r="C17" i="144" s="1"/>
  <c r="Q11" i="144"/>
  <c r="I11" i="144"/>
  <c r="F8" i="144"/>
  <c r="F39" i="144" s="1"/>
  <c r="B4" i="144"/>
  <c r="A15" i="55" s="1"/>
  <c r="I46" i="143"/>
  <c r="E46" i="143"/>
  <c r="I44" i="143"/>
  <c r="C41" i="143"/>
  <c r="Q36" i="143"/>
  <c r="Q35" i="143"/>
  <c r="Q34" i="143"/>
  <c r="I33" i="143"/>
  <c r="V14" i="55" s="1"/>
  <c r="H33" i="143"/>
  <c r="U14" i="55" s="1"/>
  <c r="Q32" i="143"/>
  <c r="Q30" i="143"/>
  <c r="Q29" i="143"/>
  <c r="F28" i="143"/>
  <c r="K27" i="143"/>
  <c r="Q27" i="143" s="1"/>
  <c r="F27" i="143"/>
  <c r="F29" i="143" s="1"/>
  <c r="I27" i="143" s="1"/>
  <c r="Q26" i="143"/>
  <c r="Q25" i="143"/>
  <c r="Q24" i="143"/>
  <c r="Q21" i="143"/>
  <c r="E21" i="143"/>
  <c r="D21" i="143"/>
  <c r="K28" i="143" s="1"/>
  <c r="Q28" i="143" s="1"/>
  <c r="C21" i="143"/>
  <c r="F41" i="143" s="1"/>
  <c r="Q19" i="143"/>
  <c r="Q18" i="143"/>
  <c r="C18" i="143"/>
  <c r="F18" i="143" s="1"/>
  <c r="D16" i="143" s="1"/>
  <c r="Q17" i="143"/>
  <c r="F17" i="143"/>
  <c r="I17" i="143" s="1"/>
  <c r="I45" i="143" s="1"/>
  <c r="C17" i="143"/>
  <c r="K16" i="143"/>
  <c r="Q16" i="143" s="1"/>
  <c r="C16" i="143"/>
  <c r="I18" i="143" s="1"/>
  <c r="Q15" i="143"/>
  <c r="K14" i="143"/>
  <c r="Q14" i="143" s="1"/>
  <c r="I14" i="143"/>
  <c r="K20" i="143" s="1"/>
  <c r="Q20" i="143" s="1"/>
  <c r="F14" i="143"/>
  <c r="C14" i="143"/>
  <c r="K13" i="143"/>
  <c r="Q13" i="143" s="1"/>
  <c r="Q12" i="143"/>
  <c r="Q11" i="143"/>
  <c r="I11" i="143"/>
  <c r="F8" i="143"/>
  <c r="F39" i="143" s="1"/>
  <c r="B4" i="143"/>
  <c r="A14" i="55" s="1"/>
  <c r="I18" i="148" l="1"/>
  <c r="I45" i="150"/>
  <c r="I18" i="150"/>
  <c r="I45" i="148"/>
  <c r="I18" i="151"/>
  <c r="C39" i="151" s="1"/>
  <c r="I45" i="145"/>
  <c r="I45" i="146"/>
  <c r="C39" i="150"/>
  <c r="I39" i="150" s="1"/>
  <c r="I45" i="151"/>
  <c r="I18" i="147"/>
  <c r="I18" i="152"/>
  <c r="Q37" i="143"/>
  <c r="E33" i="143" s="1"/>
  <c r="D14" i="55" s="1"/>
  <c r="I41" i="143"/>
  <c r="I28" i="143" s="1"/>
  <c r="I29" i="143" s="1"/>
  <c r="C46" i="143"/>
  <c r="K33" i="143"/>
  <c r="C39" i="143"/>
  <c r="I39" i="143" s="1"/>
  <c r="C44" i="143"/>
  <c r="I45" i="144"/>
  <c r="Q12" i="144"/>
  <c r="Q37" i="144" s="1"/>
  <c r="E33" i="144" s="1"/>
  <c r="D15" i="55" s="1"/>
  <c r="E46" i="144"/>
  <c r="Q37" i="146"/>
  <c r="E33" i="146" s="1"/>
  <c r="D17" i="55" s="1"/>
  <c r="I18" i="146"/>
  <c r="C44" i="147"/>
  <c r="P18" i="55" s="1"/>
  <c r="R18" i="55" s="1"/>
  <c r="I28" i="147"/>
  <c r="I29" i="147" s="1"/>
  <c r="C39" i="149"/>
  <c r="I39" i="149" s="1"/>
  <c r="Q37" i="151"/>
  <c r="E33" i="151" s="1"/>
  <c r="D22" i="55" s="1"/>
  <c r="E22" i="144"/>
  <c r="K31" i="144"/>
  <c r="Q31" i="144" s="1"/>
  <c r="C39" i="144"/>
  <c r="I39" i="144" s="1"/>
  <c r="F41" i="144"/>
  <c r="I41" i="144" s="1"/>
  <c r="I18" i="145"/>
  <c r="C39" i="145" s="1"/>
  <c r="I39" i="145" s="1"/>
  <c r="Q37" i="150"/>
  <c r="E33" i="150" s="1"/>
  <c r="D21" i="55" s="1"/>
  <c r="C44" i="151"/>
  <c r="P22" i="55" s="1"/>
  <c r="R22" i="55" s="1"/>
  <c r="I28" i="151"/>
  <c r="I29" i="151" s="1"/>
  <c r="E22" i="143"/>
  <c r="K31" i="143"/>
  <c r="Q31" i="143" s="1"/>
  <c r="D21" i="144"/>
  <c r="K28" i="144" s="1"/>
  <c r="Q28" i="144" s="1"/>
  <c r="I45" i="147"/>
  <c r="I45" i="152"/>
  <c r="C39" i="147"/>
  <c r="E46" i="145"/>
  <c r="E22" i="146"/>
  <c r="K31" i="146"/>
  <c r="Q31" i="146" s="1"/>
  <c r="C39" i="146"/>
  <c r="I39" i="146" s="1"/>
  <c r="F41" i="146"/>
  <c r="I41" i="146" s="1"/>
  <c r="D21" i="147"/>
  <c r="K28" i="147" s="1"/>
  <c r="Q28" i="147" s="1"/>
  <c r="Q37" i="147" s="1"/>
  <c r="E33" i="147" s="1"/>
  <c r="D18" i="55" s="1"/>
  <c r="I33" i="147"/>
  <c r="V18" i="55" s="1"/>
  <c r="F39" i="147"/>
  <c r="K20" i="148"/>
  <c r="Q20" i="148" s="1"/>
  <c r="E21" i="148"/>
  <c r="K27" i="148"/>
  <c r="Q27" i="148" s="1"/>
  <c r="E46" i="149"/>
  <c r="E22" i="150"/>
  <c r="K31" i="150"/>
  <c r="Q31" i="150" s="1"/>
  <c r="F41" i="150"/>
  <c r="I41" i="150" s="1"/>
  <c r="F39" i="151"/>
  <c r="K20" i="152"/>
  <c r="Q20" i="152" s="1"/>
  <c r="E21" i="152"/>
  <c r="K27" i="152"/>
  <c r="Q27" i="152" s="1"/>
  <c r="E22" i="145"/>
  <c r="K31" i="145"/>
  <c r="Q31" i="145" s="1"/>
  <c r="F41" i="145"/>
  <c r="I41" i="145" s="1"/>
  <c r="Q12" i="148"/>
  <c r="E46" i="148"/>
  <c r="E22" i="149"/>
  <c r="K31" i="149"/>
  <c r="Q31" i="149" s="1"/>
  <c r="F41" i="149"/>
  <c r="I41" i="149" s="1"/>
  <c r="E46" i="152"/>
  <c r="E22" i="148"/>
  <c r="K31" i="148"/>
  <c r="Q31" i="148" s="1"/>
  <c r="C39" i="148"/>
  <c r="I39" i="148" s="1"/>
  <c r="F41" i="148"/>
  <c r="I41" i="148" s="1"/>
  <c r="E22" i="152"/>
  <c r="K31" i="152"/>
  <c r="Q31" i="152" s="1"/>
  <c r="C39" i="152"/>
  <c r="I39" i="152" s="1"/>
  <c r="F41" i="152"/>
  <c r="I41" i="152" s="1"/>
  <c r="K20" i="145"/>
  <c r="Q20" i="145" s="1"/>
  <c r="Q37" i="145" s="1"/>
  <c r="E33" i="145" s="1"/>
  <c r="D16" i="55" s="1"/>
  <c r="E21" i="145"/>
  <c r="E22" i="147"/>
  <c r="K31" i="147"/>
  <c r="Q31" i="147" s="1"/>
  <c r="E35" i="147"/>
  <c r="K18" i="55" s="1"/>
  <c r="D21" i="148"/>
  <c r="K28" i="148" s="1"/>
  <c r="Q28" i="148" s="1"/>
  <c r="K20" i="149"/>
  <c r="Q20" i="149" s="1"/>
  <c r="Q37" i="149" s="1"/>
  <c r="E33" i="149" s="1"/>
  <c r="D20" i="55" s="1"/>
  <c r="E21" i="149"/>
  <c r="E22" i="151"/>
  <c r="K31" i="151"/>
  <c r="Q31" i="151" s="1"/>
  <c r="E35" i="151"/>
  <c r="K22" i="55" s="1"/>
  <c r="D21" i="152"/>
  <c r="K28" i="152" s="1"/>
  <c r="Q28" i="152" s="1"/>
  <c r="E46" i="133"/>
  <c r="C41" i="133"/>
  <c r="Q36" i="133"/>
  <c r="Q35" i="133"/>
  <c r="Q34" i="133"/>
  <c r="H33" i="133"/>
  <c r="Q32" i="133"/>
  <c r="Q30" i="133"/>
  <c r="Q29" i="133"/>
  <c r="F28" i="133"/>
  <c r="F27" i="133"/>
  <c r="F29" i="133" s="1"/>
  <c r="I27" i="133" s="1"/>
  <c r="Q26" i="133"/>
  <c r="Q25" i="133"/>
  <c r="Q24" i="133"/>
  <c r="Q21" i="133"/>
  <c r="C21" i="133"/>
  <c r="I33" i="133" s="1"/>
  <c r="V8" i="55" s="1"/>
  <c r="Q19" i="133"/>
  <c r="Q18" i="133"/>
  <c r="C18" i="133"/>
  <c r="F18" i="133" s="1"/>
  <c r="I44" i="133" s="1"/>
  <c r="Q17" i="133"/>
  <c r="I17" i="133"/>
  <c r="F17" i="133"/>
  <c r="K16" i="133"/>
  <c r="Q16" i="133" s="1"/>
  <c r="D16" i="133"/>
  <c r="Q15" i="133"/>
  <c r="I14" i="133"/>
  <c r="F14" i="133"/>
  <c r="C14" i="133"/>
  <c r="C17" i="133" s="1"/>
  <c r="K13" i="133"/>
  <c r="Q13" i="133" s="1"/>
  <c r="Q12" i="133"/>
  <c r="Q11" i="133"/>
  <c r="I11" i="133"/>
  <c r="F8" i="133"/>
  <c r="F39" i="133" s="1"/>
  <c r="B4" i="133"/>
  <c r="A8" i="55" s="1"/>
  <c r="C41" i="132"/>
  <c r="Q36" i="132"/>
  <c r="Q35" i="132"/>
  <c r="Q34" i="132"/>
  <c r="H33" i="132"/>
  <c r="Q32" i="132"/>
  <c r="Q30" i="132"/>
  <c r="Q29" i="132"/>
  <c r="F28" i="132"/>
  <c r="F27" i="132"/>
  <c r="F29" i="132" s="1"/>
  <c r="I27" i="132" s="1"/>
  <c r="Q26" i="132"/>
  <c r="Q25" i="132"/>
  <c r="Q24" i="132"/>
  <c r="Q21" i="132"/>
  <c r="C21" i="132"/>
  <c r="I33" i="132" s="1"/>
  <c r="V11" i="55" s="1"/>
  <c r="Q19" i="132"/>
  <c r="Q18" i="132"/>
  <c r="C18" i="132"/>
  <c r="F18" i="132" s="1"/>
  <c r="Q17" i="132"/>
  <c r="F17" i="132"/>
  <c r="I17" i="132" s="1"/>
  <c r="K16" i="132"/>
  <c r="Q16" i="132" s="1"/>
  <c r="D16" i="132"/>
  <c r="Q15" i="132"/>
  <c r="I14" i="132"/>
  <c r="F14" i="132"/>
  <c r="Q12" i="132" s="1"/>
  <c r="C14" i="132"/>
  <c r="C17" i="132" s="1"/>
  <c r="Q11" i="132"/>
  <c r="I11" i="132"/>
  <c r="F8" i="132"/>
  <c r="F39" i="132" s="1"/>
  <c r="B4" i="132"/>
  <c r="A11" i="55" s="1"/>
  <c r="C41" i="131"/>
  <c r="Q36" i="131"/>
  <c r="Q35" i="131"/>
  <c r="Q34" i="131"/>
  <c r="H33" i="131"/>
  <c r="Q32" i="131"/>
  <c r="Q30" i="131"/>
  <c r="Q29" i="131"/>
  <c r="F28" i="131"/>
  <c r="K27" i="131"/>
  <c r="Q27" i="131" s="1"/>
  <c r="F27" i="131"/>
  <c r="F29" i="131" s="1"/>
  <c r="I27" i="131" s="1"/>
  <c r="Q26" i="131"/>
  <c r="Q25" i="131"/>
  <c r="Q24" i="131"/>
  <c r="Q21" i="131"/>
  <c r="E21" i="131"/>
  <c r="C21" i="131"/>
  <c r="I46" i="131" s="1"/>
  <c r="Q19" i="131"/>
  <c r="Q18" i="131"/>
  <c r="F18" i="131"/>
  <c r="D16" i="131" s="1"/>
  <c r="C18" i="131"/>
  <c r="Q17" i="131"/>
  <c r="F17" i="131"/>
  <c r="I17" i="131" s="1"/>
  <c r="K16" i="131"/>
  <c r="Q16" i="131" s="1"/>
  <c r="Q15" i="131"/>
  <c r="K14" i="131"/>
  <c r="Q14" i="131" s="1"/>
  <c r="I14" i="131"/>
  <c r="F14" i="131"/>
  <c r="K13" i="131" s="1"/>
  <c r="Q13" i="131" s="1"/>
  <c r="C14" i="131"/>
  <c r="C17" i="131" s="1"/>
  <c r="Q11" i="131"/>
  <c r="I11" i="131"/>
  <c r="F8" i="131"/>
  <c r="B4" i="131"/>
  <c r="A10" i="55" s="1"/>
  <c r="C41" i="130"/>
  <c r="F39" i="130"/>
  <c r="Q36" i="130"/>
  <c r="Q35" i="130"/>
  <c r="Q34" i="130"/>
  <c r="I33" i="130"/>
  <c r="V7" i="55" s="1"/>
  <c r="H33" i="130"/>
  <c r="Q32" i="130"/>
  <c r="Q30" i="130"/>
  <c r="Q29" i="130"/>
  <c r="F28" i="130"/>
  <c r="K27" i="130"/>
  <c r="Q27" i="130" s="1"/>
  <c r="F27" i="130"/>
  <c r="F29" i="130" s="1"/>
  <c r="I27" i="130" s="1"/>
  <c r="Q26" i="130"/>
  <c r="Q25" i="130"/>
  <c r="Q24" i="130"/>
  <c r="Q21" i="130"/>
  <c r="E21" i="130"/>
  <c r="D21" i="130"/>
  <c r="K28" i="130" s="1"/>
  <c r="Q28" i="130" s="1"/>
  <c r="C21" i="130"/>
  <c r="E46" i="130" s="1"/>
  <c r="Q19" i="130"/>
  <c r="Q18" i="130"/>
  <c r="C18" i="130"/>
  <c r="F18" i="130" s="1"/>
  <c r="I44" i="130" s="1"/>
  <c r="I45" i="130" s="1"/>
  <c r="Q17" i="130"/>
  <c r="F17" i="130"/>
  <c r="I17" i="130" s="1"/>
  <c r="K16" i="130"/>
  <c r="Q16" i="130" s="1"/>
  <c r="D16" i="130"/>
  <c r="C16" i="130"/>
  <c r="Q15" i="130"/>
  <c r="K14" i="130"/>
  <c r="Q14" i="130" s="1"/>
  <c r="I14" i="130"/>
  <c r="F14" i="130"/>
  <c r="C14" i="130"/>
  <c r="C17" i="130" s="1"/>
  <c r="Q12" i="130"/>
  <c r="Q11" i="130"/>
  <c r="I11" i="130"/>
  <c r="F8" i="130"/>
  <c r="B4" i="130"/>
  <c r="A7" i="55" s="1"/>
  <c r="E46" i="129"/>
  <c r="C41" i="129"/>
  <c r="Q36" i="129"/>
  <c r="Q35" i="129"/>
  <c r="Q34" i="129"/>
  <c r="H33" i="129"/>
  <c r="Q32" i="129"/>
  <c r="Q30" i="129"/>
  <c r="Q29" i="129"/>
  <c r="F28" i="129"/>
  <c r="F27" i="129"/>
  <c r="F29" i="129" s="1"/>
  <c r="I27" i="129" s="1"/>
  <c r="Q26" i="129"/>
  <c r="Q25" i="129"/>
  <c r="Q24" i="129"/>
  <c r="Q21" i="129"/>
  <c r="C21" i="129"/>
  <c r="I33" i="129" s="1"/>
  <c r="V12" i="55" s="1"/>
  <c r="Q19" i="129"/>
  <c r="Q18" i="129"/>
  <c r="C18" i="129"/>
  <c r="F18" i="129" s="1"/>
  <c r="D16" i="129" s="1"/>
  <c r="Q17" i="129"/>
  <c r="F17" i="129"/>
  <c r="I17" i="129" s="1"/>
  <c r="K16" i="129"/>
  <c r="Q16" i="129" s="1"/>
  <c r="Q15" i="129"/>
  <c r="I14" i="129"/>
  <c r="F14" i="129"/>
  <c r="C14" i="129"/>
  <c r="C17" i="129" s="1"/>
  <c r="K13" i="129"/>
  <c r="Q13" i="129" s="1"/>
  <c r="Q12" i="129"/>
  <c r="Q11" i="129"/>
  <c r="I11" i="129"/>
  <c r="F8" i="129"/>
  <c r="F39" i="129" s="1"/>
  <c r="B4" i="129"/>
  <c r="A12" i="55" s="1"/>
  <c r="E46" i="128"/>
  <c r="C41" i="128"/>
  <c r="Q36" i="128"/>
  <c r="Q35" i="128"/>
  <c r="Q34" i="128"/>
  <c r="H33" i="128"/>
  <c r="Q32" i="128"/>
  <c r="Q30" i="128"/>
  <c r="Q29" i="128"/>
  <c r="F28" i="128"/>
  <c r="F27" i="128"/>
  <c r="F29" i="128" s="1"/>
  <c r="I27" i="128" s="1"/>
  <c r="Q26" i="128"/>
  <c r="Q25" i="128"/>
  <c r="Q24" i="128"/>
  <c r="Q21" i="128"/>
  <c r="C21" i="128"/>
  <c r="I33" i="128" s="1"/>
  <c r="V13" i="55" s="1"/>
  <c r="Q19" i="128"/>
  <c r="Q18" i="128"/>
  <c r="C18" i="128"/>
  <c r="F18" i="128" s="1"/>
  <c r="Q17" i="128"/>
  <c r="F17" i="128"/>
  <c r="I17" i="128" s="1"/>
  <c r="K16" i="128"/>
  <c r="Q16" i="128" s="1"/>
  <c r="Q15" i="128"/>
  <c r="I14" i="128"/>
  <c r="F14" i="128"/>
  <c r="K13" i="128" s="1"/>
  <c r="Q13" i="128" s="1"/>
  <c r="C14" i="128"/>
  <c r="C17" i="128" s="1"/>
  <c r="Q12" i="128"/>
  <c r="Q11" i="128"/>
  <c r="I11" i="128"/>
  <c r="F8" i="128"/>
  <c r="F39" i="128" s="1"/>
  <c r="B4" i="128"/>
  <c r="A13" i="55" s="1"/>
  <c r="E46" i="127"/>
  <c r="C41" i="127"/>
  <c r="Q36" i="127"/>
  <c r="Q35" i="127"/>
  <c r="Q34" i="127"/>
  <c r="H33" i="127"/>
  <c r="Q32" i="127"/>
  <c r="Q30" i="127"/>
  <c r="Q29" i="127"/>
  <c r="F28" i="127"/>
  <c r="F27" i="127"/>
  <c r="F29" i="127" s="1"/>
  <c r="I27" i="127" s="1"/>
  <c r="Q26" i="127"/>
  <c r="Q25" i="127"/>
  <c r="Q24" i="127"/>
  <c r="Q21" i="127"/>
  <c r="C21" i="127"/>
  <c r="I33" i="127" s="1"/>
  <c r="V9" i="55" s="1"/>
  <c r="Q19" i="127"/>
  <c r="Q18" i="127"/>
  <c r="C18" i="127"/>
  <c r="F18" i="127" s="1"/>
  <c r="D16" i="127" s="1"/>
  <c r="Q17" i="127"/>
  <c r="F17" i="127"/>
  <c r="I17" i="127" s="1"/>
  <c r="K16" i="127"/>
  <c r="Q16" i="127" s="1"/>
  <c r="Q15" i="127"/>
  <c r="I14" i="127"/>
  <c r="F14" i="127"/>
  <c r="K13" i="127" s="1"/>
  <c r="Q13" i="127" s="1"/>
  <c r="C14" i="127"/>
  <c r="C17" i="127" s="1"/>
  <c r="Q11" i="127"/>
  <c r="I11" i="127"/>
  <c r="F8" i="127"/>
  <c r="F39" i="127" s="1"/>
  <c r="B4" i="127"/>
  <c r="A9" i="55" s="1"/>
  <c r="Q37" i="148" l="1"/>
  <c r="E33" i="148" s="1"/>
  <c r="D19" i="55" s="1"/>
  <c r="Q37" i="152"/>
  <c r="E33" i="152" s="1"/>
  <c r="D23" i="55" s="1"/>
  <c r="I39" i="151"/>
  <c r="E35" i="143"/>
  <c r="K14" i="55" s="1"/>
  <c r="P14" i="55"/>
  <c r="R14" i="55" s="1"/>
  <c r="C46" i="149"/>
  <c r="K33" i="149"/>
  <c r="C46" i="145"/>
  <c r="K33" i="145"/>
  <c r="C46" i="152"/>
  <c r="C46" i="147"/>
  <c r="K33" i="147"/>
  <c r="C44" i="144"/>
  <c r="I28" i="144"/>
  <c r="I29" i="144" s="1"/>
  <c r="C44" i="149"/>
  <c r="I28" i="149"/>
  <c r="I29" i="149" s="1"/>
  <c r="I39" i="147"/>
  <c r="C46" i="150"/>
  <c r="K33" i="150"/>
  <c r="I28" i="152"/>
  <c r="I29" i="152" s="1"/>
  <c r="C44" i="152"/>
  <c r="I28" i="146"/>
  <c r="I29" i="146" s="1"/>
  <c r="C44" i="146"/>
  <c r="I28" i="148"/>
  <c r="I29" i="148" s="1"/>
  <c r="C44" i="148"/>
  <c r="C44" i="145"/>
  <c r="I28" i="145"/>
  <c r="I29" i="145" s="1"/>
  <c r="C44" i="150"/>
  <c r="I28" i="150"/>
  <c r="I29" i="150" s="1"/>
  <c r="C46" i="151"/>
  <c r="K33" i="151"/>
  <c r="C46" i="146"/>
  <c r="K33" i="146"/>
  <c r="C46" i="144"/>
  <c r="K33" i="144"/>
  <c r="C45" i="143"/>
  <c r="Q14" i="55" s="1"/>
  <c r="I47" i="143"/>
  <c r="I44" i="128"/>
  <c r="I45" i="128" s="1"/>
  <c r="D16" i="128"/>
  <c r="C16" i="128" s="1"/>
  <c r="I18" i="128" s="1"/>
  <c r="C39" i="128" s="1"/>
  <c r="I39" i="128" s="1"/>
  <c r="K13" i="132"/>
  <c r="Q13" i="132" s="1"/>
  <c r="Q12" i="131"/>
  <c r="K20" i="131"/>
  <c r="Q20" i="131" s="1"/>
  <c r="Q12" i="127"/>
  <c r="I45" i="133"/>
  <c r="K13" i="130"/>
  <c r="Q13" i="130" s="1"/>
  <c r="C16" i="133"/>
  <c r="I18" i="133" s="1"/>
  <c r="C39" i="133" s="1"/>
  <c r="I39" i="133" s="1"/>
  <c r="K14" i="133"/>
  <c r="Q14" i="133" s="1"/>
  <c r="K20" i="133"/>
  <c r="Q20" i="133" s="1"/>
  <c r="E21" i="133"/>
  <c r="K27" i="133"/>
  <c r="Q27" i="133" s="1"/>
  <c r="E22" i="133"/>
  <c r="K31" i="133"/>
  <c r="Q31" i="133" s="1"/>
  <c r="F41" i="133"/>
  <c r="I41" i="133" s="1"/>
  <c r="I46" i="133"/>
  <c r="D21" i="133"/>
  <c r="K28" i="133" s="1"/>
  <c r="Q28" i="133" s="1"/>
  <c r="I44" i="131"/>
  <c r="I45" i="131" s="1"/>
  <c r="I18" i="130"/>
  <c r="C39" i="130" s="1"/>
  <c r="I39" i="130" s="1"/>
  <c r="C16" i="132"/>
  <c r="I18" i="132" s="1"/>
  <c r="C39" i="132" s="1"/>
  <c r="I39" i="132" s="1"/>
  <c r="I44" i="132"/>
  <c r="I45" i="132" s="1"/>
  <c r="C16" i="131"/>
  <c r="I18" i="131" s="1"/>
  <c r="C39" i="131" s="1"/>
  <c r="E22" i="130"/>
  <c r="K31" i="130"/>
  <c r="Q31" i="130" s="1"/>
  <c r="F41" i="130"/>
  <c r="I41" i="130" s="1"/>
  <c r="I46" i="130"/>
  <c r="D21" i="131"/>
  <c r="K28" i="131" s="1"/>
  <c r="Q28" i="131" s="1"/>
  <c r="I33" i="131"/>
  <c r="V10" i="55" s="1"/>
  <c r="F39" i="131"/>
  <c r="K14" i="132"/>
  <c r="Q14" i="132" s="1"/>
  <c r="K20" i="132"/>
  <c r="Q20" i="132" s="1"/>
  <c r="E21" i="132"/>
  <c r="K27" i="132"/>
  <c r="Q27" i="132" s="1"/>
  <c r="E46" i="132"/>
  <c r="K20" i="130"/>
  <c r="Q20" i="130" s="1"/>
  <c r="Q37" i="130" s="1"/>
  <c r="E33" i="130" s="1"/>
  <c r="D7" i="55" s="1"/>
  <c r="E46" i="131"/>
  <c r="E22" i="132"/>
  <c r="K31" i="132"/>
  <c r="Q31" i="132" s="1"/>
  <c r="F41" i="132"/>
  <c r="I41" i="132" s="1"/>
  <c r="I46" i="132"/>
  <c r="E22" i="131"/>
  <c r="K31" i="131"/>
  <c r="Q31" i="131" s="1"/>
  <c r="F41" i="131"/>
  <c r="I41" i="131" s="1"/>
  <c r="D21" i="132"/>
  <c r="K28" i="132" s="1"/>
  <c r="Q28" i="132" s="1"/>
  <c r="C16" i="129"/>
  <c r="I18" i="129" s="1"/>
  <c r="C39" i="129" s="1"/>
  <c r="I39" i="129" s="1"/>
  <c r="I44" i="129"/>
  <c r="I45" i="129" s="1"/>
  <c r="K14" i="129"/>
  <c r="Q14" i="129" s="1"/>
  <c r="K20" i="129"/>
  <c r="Q20" i="129" s="1"/>
  <c r="E21" i="129"/>
  <c r="K27" i="129"/>
  <c r="Q27" i="129" s="1"/>
  <c r="E22" i="129"/>
  <c r="K31" i="129"/>
  <c r="Q31" i="129" s="1"/>
  <c r="F41" i="129"/>
  <c r="I41" i="129" s="1"/>
  <c r="I46" i="129"/>
  <c r="D21" i="129"/>
  <c r="K28" i="129" s="1"/>
  <c r="Q28" i="129" s="1"/>
  <c r="K14" i="128"/>
  <c r="Q14" i="128" s="1"/>
  <c r="K20" i="128"/>
  <c r="Q20" i="128" s="1"/>
  <c r="E21" i="128"/>
  <c r="K27" i="128"/>
  <c r="Q27" i="128" s="1"/>
  <c r="E22" i="128"/>
  <c r="K31" i="128"/>
  <c r="Q31" i="128" s="1"/>
  <c r="F41" i="128"/>
  <c r="I41" i="128" s="1"/>
  <c r="I46" i="128"/>
  <c r="D21" i="128"/>
  <c r="K28" i="128" s="1"/>
  <c r="Q28" i="128" s="1"/>
  <c r="C16" i="127"/>
  <c r="I18" i="127" s="1"/>
  <c r="C39" i="127" s="1"/>
  <c r="I39" i="127" s="1"/>
  <c r="I44" i="127"/>
  <c r="I45" i="127" s="1"/>
  <c r="K14" i="127"/>
  <c r="Q14" i="127" s="1"/>
  <c r="K20" i="127"/>
  <c r="Q20" i="127" s="1"/>
  <c r="E21" i="127"/>
  <c r="K27" i="127"/>
  <c r="Q27" i="127" s="1"/>
  <c r="E22" i="127"/>
  <c r="K31" i="127"/>
  <c r="Q31" i="127" s="1"/>
  <c r="F41" i="127"/>
  <c r="I41" i="127" s="1"/>
  <c r="I46" i="127"/>
  <c r="D21" i="127"/>
  <c r="K28" i="127" s="1"/>
  <c r="Q28" i="127" s="1"/>
  <c r="U6" i="55"/>
  <c r="T6" i="55"/>
  <c r="N6" i="55"/>
  <c r="M6" i="55"/>
  <c r="L6" i="55"/>
  <c r="J6" i="55"/>
  <c r="I6" i="55"/>
  <c r="H6" i="55"/>
  <c r="G6" i="55"/>
  <c r="E6" i="55"/>
  <c r="C6" i="55"/>
  <c r="B6" i="55"/>
  <c r="E46" i="125"/>
  <c r="C41" i="125"/>
  <c r="Q36" i="125"/>
  <c r="Q35" i="125"/>
  <c r="Q34" i="125"/>
  <c r="H33" i="125"/>
  <c r="Q32" i="125"/>
  <c r="Q30" i="125"/>
  <c r="Q29" i="125"/>
  <c r="F28" i="125"/>
  <c r="F27" i="125"/>
  <c r="F29" i="125" s="1"/>
  <c r="I27" i="125" s="1"/>
  <c r="Q26" i="125"/>
  <c r="Q25" i="125"/>
  <c r="Q24" i="125"/>
  <c r="Q21" i="125"/>
  <c r="C21" i="125"/>
  <c r="I33" i="125" s="1"/>
  <c r="V6" i="55" s="1"/>
  <c r="Q19" i="125"/>
  <c r="Q18" i="125"/>
  <c r="C18" i="125"/>
  <c r="F18" i="125" s="1"/>
  <c r="Q17" i="125"/>
  <c r="F17" i="125"/>
  <c r="I17" i="125" s="1"/>
  <c r="K16" i="125"/>
  <c r="Q16" i="125" s="1"/>
  <c r="Q15" i="125"/>
  <c r="I14" i="125"/>
  <c r="F14" i="125"/>
  <c r="C14" i="125"/>
  <c r="C17" i="125" s="1"/>
  <c r="Q11" i="125"/>
  <c r="I11" i="125"/>
  <c r="F8" i="125"/>
  <c r="F39" i="125" s="1"/>
  <c r="B4" i="125"/>
  <c r="C46" i="148" l="1"/>
  <c r="K33" i="148"/>
  <c r="I39" i="131"/>
  <c r="K33" i="152"/>
  <c r="E35" i="150"/>
  <c r="K21" i="55" s="1"/>
  <c r="P21" i="55"/>
  <c r="R21" i="55" s="1"/>
  <c r="E35" i="146"/>
  <c r="K17" i="55" s="1"/>
  <c r="P17" i="55"/>
  <c r="R17" i="55" s="1"/>
  <c r="E35" i="149"/>
  <c r="K20" i="55" s="1"/>
  <c r="P20" i="55"/>
  <c r="R20" i="55" s="1"/>
  <c r="E35" i="148"/>
  <c r="K19" i="55" s="1"/>
  <c r="P19" i="55"/>
  <c r="R19" i="55" s="1"/>
  <c r="E35" i="152"/>
  <c r="K23" i="55" s="1"/>
  <c r="P23" i="55"/>
  <c r="R23" i="55" s="1"/>
  <c r="E35" i="145"/>
  <c r="K16" i="55" s="1"/>
  <c r="P16" i="55"/>
  <c r="R16" i="55" s="1"/>
  <c r="Q37" i="131"/>
  <c r="E33" i="131" s="1"/>
  <c r="D10" i="55" s="1"/>
  <c r="E35" i="144"/>
  <c r="K15" i="55" s="1"/>
  <c r="P15" i="55"/>
  <c r="R15" i="55" s="1"/>
  <c r="A6" i="55"/>
  <c r="I47" i="144"/>
  <c r="C45" i="144"/>
  <c r="Q15" i="55" s="1"/>
  <c r="C45" i="151"/>
  <c r="Q22" i="55" s="1"/>
  <c r="I47" i="151"/>
  <c r="I47" i="150"/>
  <c r="C45" i="150"/>
  <c r="Q21" i="55" s="1"/>
  <c r="I47" i="148"/>
  <c r="C45" i="148"/>
  <c r="Q19" i="55" s="1"/>
  <c r="C45" i="145"/>
  <c r="Q16" i="55" s="1"/>
  <c r="I47" i="145"/>
  <c r="I47" i="146"/>
  <c r="C45" i="146"/>
  <c r="Q17" i="55" s="1"/>
  <c r="C45" i="147"/>
  <c r="Q18" i="55" s="1"/>
  <c r="I47" i="147"/>
  <c r="I47" i="152"/>
  <c r="C45" i="152"/>
  <c r="Q23" i="55" s="1"/>
  <c r="I47" i="149"/>
  <c r="C45" i="149"/>
  <c r="Q20" i="55" s="1"/>
  <c r="Q37" i="128"/>
  <c r="E33" i="128" s="1"/>
  <c r="Q37" i="129"/>
  <c r="E33" i="129" s="1"/>
  <c r="Q37" i="132"/>
  <c r="E33" i="132" s="1"/>
  <c r="Q37" i="127"/>
  <c r="E33" i="127" s="1"/>
  <c r="D9" i="55" s="1"/>
  <c r="Q37" i="133"/>
  <c r="E33" i="133" s="1"/>
  <c r="F6" i="55"/>
  <c r="I28" i="133"/>
  <c r="I29" i="133" s="1"/>
  <c r="C44" i="133"/>
  <c r="C46" i="130"/>
  <c r="K33" i="130"/>
  <c r="C46" i="131"/>
  <c r="C44" i="131"/>
  <c r="I28" i="131"/>
  <c r="I29" i="131" s="1"/>
  <c r="I28" i="132"/>
  <c r="I29" i="132" s="1"/>
  <c r="C44" i="132"/>
  <c r="C44" i="130"/>
  <c r="I28" i="130"/>
  <c r="I29" i="130" s="1"/>
  <c r="I28" i="129"/>
  <c r="I29" i="129" s="1"/>
  <c r="C44" i="129"/>
  <c r="I28" i="128"/>
  <c r="I29" i="128" s="1"/>
  <c r="C44" i="128"/>
  <c r="C46" i="127"/>
  <c r="K33" i="127"/>
  <c r="I28" i="127"/>
  <c r="I29" i="127" s="1"/>
  <c r="C44" i="127"/>
  <c r="I44" i="125"/>
  <c r="I45" i="125" s="1"/>
  <c r="O6" i="55"/>
  <c r="D16" i="125"/>
  <c r="C16" i="125" s="1"/>
  <c r="I18" i="125" s="1"/>
  <c r="C39" i="125" s="1"/>
  <c r="I39" i="125" s="1"/>
  <c r="K13" i="125"/>
  <c r="Q13" i="125" s="1"/>
  <c r="Q12" i="125"/>
  <c r="K14" i="125"/>
  <c r="Q14" i="125" s="1"/>
  <c r="K20" i="125"/>
  <c r="Q20" i="125" s="1"/>
  <c r="E21" i="125"/>
  <c r="K27" i="125"/>
  <c r="Q27" i="125" s="1"/>
  <c r="E22" i="125"/>
  <c r="K31" i="125"/>
  <c r="Q31" i="125" s="1"/>
  <c r="F41" i="125"/>
  <c r="I41" i="125" s="1"/>
  <c r="D21" i="125"/>
  <c r="K28" i="125" s="1"/>
  <c r="Q28" i="125" s="1"/>
  <c r="E35" i="130" l="1"/>
  <c r="K7" i="55" s="1"/>
  <c r="P7" i="55"/>
  <c r="R7" i="55" s="1"/>
  <c r="E35" i="132"/>
  <c r="K11" i="55" s="1"/>
  <c r="P11" i="55"/>
  <c r="R11" i="55" s="1"/>
  <c r="K33" i="131"/>
  <c r="E35" i="133"/>
  <c r="K8" i="55" s="1"/>
  <c r="P8" i="55"/>
  <c r="R8" i="55" s="1"/>
  <c r="K33" i="129"/>
  <c r="D12" i="55"/>
  <c r="E35" i="129"/>
  <c r="K12" i="55" s="1"/>
  <c r="P12" i="55"/>
  <c r="R12" i="55" s="1"/>
  <c r="E35" i="131"/>
  <c r="K10" i="55" s="1"/>
  <c r="P10" i="55"/>
  <c r="R10" i="55" s="1"/>
  <c r="C46" i="133"/>
  <c r="C45" i="133" s="1"/>
  <c r="Q8" i="55" s="1"/>
  <c r="D8" i="55"/>
  <c r="K33" i="128"/>
  <c r="D13" i="55"/>
  <c r="E35" i="127"/>
  <c r="K9" i="55" s="1"/>
  <c r="P9" i="55"/>
  <c r="R9" i="55" s="1"/>
  <c r="E35" i="128"/>
  <c r="K13" i="55" s="1"/>
  <c r="P13" i="55"/>
  <c r="R13" i="55" s="1"/>
  <c r="C46" i="129"/>
  <c r="C45" i="129" s="1"/>
  <c r="Q12" i="55" s="1"/>
  <c r="C46" i="132"/>
  <c r="C45" i="132" s="1"/>
  <c r="Q11" i="55" s="1"/>
  <c r="D11" i="55"/>
  <c r="C46" i="128"/>
  <c r="I47" i="128" s="1"/>
  <c r="K33" i="132"/>
  <c r="K33" i="133"/>
  <c r="I47" i="133"/>
  <c r="C45" i="131"/>
  <c r="Q10" i="55" s="1"/>
  <c r="I47" i="131"/>
  <c r="I47" i="132"/>
  <c r="I47" i="130"/>
  <c r="C45" i="130"/>
  <c r="Q7" i="55" s="1"/>
  <c r="I47" i="129"/>
  <c r="I47" i="127"/>
  <c r="C45" i="127"/>
  <c r="Q9" i="55" s="1"/>
  <c r="Q37" i="125"/>
  <c r="E33" i="125" s="1"/>
  <c r="I46" i="125"/>
  <c r="I28" i="125"/>
  <c r="I29" i="125" s="1"/>
  <c r="C44" i="125"/>
  <c r="C45" i="128" l="1"/>
  <c r="Q13" i="55" s="1"/>
  <c r="K33" i="125"/>
  <c r="D6" i="55"/>
  <c r="E35" i="125"/>
  <c r="K6" i="55" s="1"/>
  <c r="P6" i="55"/>
  <c r="R6" i="55" s="1"/>
  <c r="C46" i="125"/>
  <c r="I47" i="125" s="1"/>
  <c r="C45" i="125" l="1"/>
  <c r="Q6" i="55" s="1"/>
  <c r="F14" i="123"/>
  <c r="U5" i="55" l="1"/>
  <c r="B5" i="55"/>
  <c r="T5" i="55"/>
  <c r="N5" i="55"/>
  <c r="M5" i="55"/>
  <c r="L5" i="55"/>
  <c r="J5" i="55"/>
  <c r="H5" i="55"/>
  <c r="G5" i="55"/>
  <c r="E5" i="55"/>
  <c r="C5" i="55"/>
  <c r="I46" i="123"/>
  <c r="C41" i="123"/>
  <c r="Q36" i="123"/>
  <c r="Q35" i="123"/>
  <c r="Q34" i="123"/>
  <c r="H33" i="123"/>
  <c r="Q32" i="123"/>
  <c r="Q30" i="123"/>
  <c r="Q29" i="123"/>
  <c r="F28" i="123"/>
  <c r="F27" i="123"/>
  <c r="F29" i="123" s="1"/>
  <c r="I27" i="123" s="1"/>
  <c r="Q26" i="123"/>
  <c r="Q25" i="123"/>
  <c r="Q24" i="123"/>
  <c r="Q21" i="123"/>
  <c r="C21" i="123"/>
  <c r="I33" i="123" s="1"/>
  <c r="V5" i="55" s="1"/>
  <c r="Q19" i="123"/>
  <c r="Q18" i="123"/>
  <c r="C18" i="123"/>
  <c r="F18" i="123" s="1"/>
  <c r="D16" i="123" s="1"/>
  <c r="Q17" i="123"/>
  <c r="F17" i="123"/>
  <c r="I17" i="123" s="1"/>
  <c r="K16" i="123"/>
  <c r="Q16" i="123" s="1"/>
  <c r="Q15" i="123"/>
  <c r="I14" i="123"/>
  <c r="K13" i="123" s="1"/>
  <c r="Q13" i="123" s="1"/>
  <c r="C14" i="123"/>
  <c r="C17" i="123" s="1"/>
  <c r="C16" i="123" s="1"/>
  <c r="Q12" i="123"/>
  <c r="Q11" i="123"/>
  <c r="I11" i="123"/>
  <c r="F8" i="123"/>
  <c r="F39" i="123" s="1"/>
  <c r="B4" i="123"/>
  <c r="B4" i="55"/>
  <c r="C4" i="55"/>
  <c r="E4" i="55"/>
  <c r="G4" i="55"/>
  <c r="H4" i="55"/>
  <c r="J4" i="55"/>
  <c r="L4" i="55"/>
  <c r="M4" i="55"/>
  <c r="N4" i="55"/>
  <c r="T4" i="55"/>
  <c r="I5" i="55" l="1"/>
  <c r="E46" i="123"/>
  <c r="F5" i="55"/>
  <c r="K14" i="123"/>
  <c r="Q14" i="123" s="1"/>
  <c r="I18" i="123"/>
  <c r="I44" i="123"/>
  <c r="I45" i="123" s="1"/>
  <c r="O5" i="55"/>
  <c r="A5" i="55"/>
  <c r="K20" i="123"/>
  <c r="Q20" i="123" s="1"/>
  <c r="E21" i="123"/>
  <c r="K27" i="123"/>
  <c r="Q27" i="123" s="1"/>
  <c r="E22" i="123"/>
  <c r="K31" i="123"/>
  <c r="Q31" i="123" s="1"/>
  <c r="C39" i="123"/>
  <c r="I39" i="123" s="1"/>
  <c r="F41" i="123"/>
  <c r="I41" i="123" s="1"/>
  <c r="D21" i="123"/>
  <c r="K28" i="123" s="1"/>
  <c r="Q28" i="123" s="1"/>
  <c r="Q37" i="123" l="1"/>
  <c r="E33" i="123" s="1"/>
  <c r="D5" i="55" s="1"/>
  <c r="I28" i="123"/>
  <c r="I29" i="123" s="1"/>
  <c r="C44" i="123"/>
  <c r="C46" i="123" l="1"/>
  <c r="K33" i="123"/>
  <c r="E35" i="123"/>
  <c r="K5" i="55" s="1"/>
  <c r="P5" i="55"/>
  <c r="R5" i="55" s="1"/>
  <c r="I47" i="123"/>
  <c r="C45" i="123"/>
  <c r="Q5" i="55" s="1"/>
  <c r="C41" i="120" l="1"/>
  <c r="Q36" i="120"/>
  <c r="Q35" i="120"/>
  <c r="Q34" i="120"/>
  <c r="H33" i="120"/>
  <c r="U4" i="55" s="1"/>
  <c r="Q32" i="120"/>
  <c r="Q30" i="120"/>
  <c r="Q29" i="120"/>
  <c r="F28" i="120"/>
  <c r="Q26" i="120"/>
  <c r="Q25" i="120"/>
  <c r="Q24" i="120"/>
  <c r="Q21" i="120"/>
  <c r="C21" i="120"/>
  <c r="Q19" i="120"/>
  <c r="Q18" i="120"/>
  <c r="C18" i="120"/>
  <c r="F18" i="120" s="1"/>
  <c r="Q17" i="120"/>
  <c r="F17" i="120"/>
  <c r="I17" i="120" s="1"/>
  <c r="K16" i="120"/>
  <c r="Q16" i="120" s="1"/>
  <c r="Q15" i="120"/>
  <c r="I14" i="120"/>
  <c r="F14" i="120"/>
  <c r="C14" i="120"/>
  <c r="Q11" i="120"/>
  <c r="I11" i="120"/>
  <c r="F8" i="120"/>
  <c r="F39" i="120" s="1"/>
  <c r="B4" i="120"/>
  <c r="K12" i="120" l="1"/>
  <c r="Q12" i="120" s="1"/>
  <c r="I33" i="120"/>
  <c r="V4" i="55" s="1"/>
  <c r="I4" i="55"/>
  <c r="C17" i="120"/>
  <c r="I44" i="120" s="1"/>
  <c r="I45" i="120" s="1"/>
  <c r="F4" i="55"/>
  <c r="K14" i="120"/>
  <c r="Q14" i="120" s="1"/>
  <c r="O4" i="55"/>
  <c r="A4" i="55"/>
  <c r="K27" i="120"/>
  <c r="Q27" i="120" s="1"/>
  <c r="D21" i="120"/>
  <c r="K28" i="120" s="1"/>
  <c r="Q28" i="120" s="1"/>
  <c r="E21" i="120"/>
  <c r="D16" i="120"/>
  <c r="K20" i="120"/>
  <c r="Q20" i="120" s="1"/>
  <c r="K13" i="120"/>
  <c r="Q13" i="120" s="1"/>
  <c r="E46" i="120"/>
  <c r="E22" i="120"/>
  <c r="K31" i="120"/>
  <c r="Q31" i="120" s="1"/>
  <c r="F41" i="120"/>
  <c r="I41" i="120" s="1"/>
  <c r="C16" i="120" l="1"/>
  <c r="I18" i="120" s="1"/>
  <c r="Q37" i="120"/>
  <c r="I28" i="120"/>
  <c r="C39" i="120" l="1"/>
  <c r="I39" i="120" s="1"/>
  <c r="F27" i="120"/>
  <c r="F29" i="120" s="1"/>
  <c r="E33" i="120" s="1"/>
  <c r="D4" i="55" s="1"/>
  <c r="I27" i="120" l="1"/>
  <c r="I29" i="120" s="1"/>
  <c r="I46" i="120"/>
  <c r="C44" i="120"/>
  <c r="C46" i="120"/>
  <c r="K33" i="120"/>
  <c r="C45" i="120" l="1"/>
  <c r="Q4" i="55" s="1"/>
  <c r="P4" i="55"/>
  <c r="E35" i="120"/>
  <c r="K4" i="55" s="1"/>
  <c r="I47" i="120"/>
  <c r="C47" i="117"/>
  <c r="E39" i="117"/>
  <c r="C52" i="117" s="1"/>
  <c r="F34" i="117"/>
  <c r="F33" i="117"/>
  <c r="F35" i="117" s="1"/>
  <c r="I33" i="117" s="1"/>
  <c r="C29" i="117"/>
  <c r="A28" i="117"/>
  <c r="F27" i="117"/>
  <c r="D26" i="117"/>
  <c r="C21" i="117"/>
  <c r="B25" i="117" s="1"/>
  <c r="C17" i="117"/>
  <c r="C16" i="117"/>
  <c r="B15" i="117"/>
  <c r="I14" i="117"/>
  <c r="F14" i="117"/>
  <c r="C22" i="117" s="1"/>
  <c r="C14" i="117"/>
  <c r="C18" i="117" s="1"/>
  <c r="F18" i="117" s="1"/>
  <c r="I11" i="117"/>
  <c r="F8" i="117"/>
  <c r="B4" i="117"/>
  <c r="B31" i="117" l="1"/>
  <c r="F17" i="117"/>
  <c r="I17" i="117" s="1"/>
  <c r="I18" i="117" s="1"/>
  <c r="C45" i="117" s="1"/>
  <c r="F47" i="117"/>
  <c r="E21" i="117"/>
  <c r="I37" i="117"/>
  <c r="F28" i="117"/>
  <c r="I28" i="117" s="1"/>
  <c r="I47" i="117"/>
  <c r="I34" i="117" s="1"/>
  <c r="I35" i="117" s="1"/>
  <c r="F29" i="117"/>
  <c r="I27" i="117" s="1"/>
  <c r="E12" i="117"/>
  <c r="E22" i="117"/>
  <c r="F45" i="117"/>
  <c r="D21" i="117"/>
  <c r="F39" i="117" s="1"/>
  <c r="B37" i="117" l="1"/>
  <c r="I29" i="117"/>
  <c r="C50" i="117"/>
  <c r="C51" i="117" s="1"/>
  <c r="I45" i="117"/>
  <c r="E41" i="117" l="1"/>
  <c r="D30" i="8" l="1"/>
  <c r="R4" i="55" l="1"/>
</calcChain>
</file>

<file path=xl/comments1.xml><?xml version="1.0" encoding="utf-8"?>
<comments xmlns="http://schemas.openxmlformats.org/spreadsheetml/2006/main">
  <authors>
    <author>Genevieve Gonzalez</author>
    <author>Karla Letana</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23" authorId="1" shapeId="0">
      <text>
        <r>
          <rPr>
            <b/>
            <sz val="9"/>
            <color indexed="81"/>
            <rFont val="Tahoma"/>
            <family val="2"/>
          </rPr>
          <t>Karla Letana:</t>
        </r>
        <r>
          <rPr>
            <sz val="9"/>
            <color indexed="81"/>
            <rFont val="Tahoma"/>
            <family val="2"/>
          </rPr>
          <t xml:space="preserve">
Question regarding prior issuance refers to issuances made on the benefit month you are calculating.</t>
        </r>
      </text>
    </comment>
    <comment ref="C27" authorId="0" shapeId="0">
      <text>
        <r>
          <rPr>
            <b/>
            <sz val="9"/>
            <color indexed="81"/>
            <rFont val="Tahoma"/>
            <family val="2"/>
          </rPr>
          <t xml:space="preserve">EXAMPLE: Region 1 Non-needy Caregiver + 2 ARC elig children
1st child:
</t>
        </r>
        <r>
          <rPr>
            <sz val="9"/>
            <color indexed="81"/>
            <rFont val="Tahoma"/>
            <family val="2"/>
          </rPr>
          <t xml:space="preserve">
AU
2  MAP of Orig AU       606
1  MAP of orig - 1 AU  </t>
        </r>
        <r>
          <rPr>
            <u/>
            <sz val="9"/>
            <color indexed="81"/>
            <rFont val="Tahoma"/>
            <family val="2"/>
          </rPr>
          <t xml:space="preserve"> 369</t>
        </r>
        <r>
          <rPr>
            <sz val="9"/>
            <color indexed="81"/>
            <rFont val="Tahoma"/>
            <family val="2"/>
          </rPr>
          <t xml:space="preserve"> (this becomes the orig AU for the 2nd child)
    ARC child's portion  237
</t>
        </r>
        <r>
          <rPr>
            <b/>
            <sz val="9"/>
            <color indexed="81"/>
            <rFont val="Tahoma"/>
            <family val="2"/>
          </rPr>
          <t>2nd child: (Different worksheet)</t>
        </r>
        <r>
          <rPr>
            <sz val="9"/>
            <color indexed="81"/>
            <rFont val="Tahoma"/>
            <family val="2"/>
          </rPr>
          <t xml:space="preserve">
AU
1  MAP of Orig AU       369
0  MAP of orig - 1 AU  </t>
        </r>
        <r>
          <rPr>
            <u/>
            <sz val="9"/>
            <color indexed="81"/>
            <rFont val="Tahoma"/>
            <family val="2"/>
          </rPr>
          <t xml:space="preserve">    0 </t>
        </r>
        <r>
          <rPr>
            <sz val="9"/>
            <color indexed="81"/>
            <rFont val="Tahoma"/>
            <family val="2"/>
          </rPr>
          <t xml:space="preserve">
    ARC child's portion  369
</t>
        </r>
      </text>
    </comment>
  </commentList>
</comments>
</file>

<file path=xl/comments10.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1.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2.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3.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4.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5.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6.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7.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8.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19.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2.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20.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21.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3.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4.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5.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6.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7.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8.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comments9.xml><?xml version="1.0" encoding="utf-8"?>
<comments xmlns="http://schemas.openxmlformats.org/spreadsheetml/2006/main">
  <authors>
    <author>Genevieve Gonzalez</author>
  </authors>
  <commentList>
    <comment ref="C8" authorId="0" shapeId="0">
      <text>
        <r>
          <rPr>
            <b/>
            <sz val="9"/>
            <color indexed="81"/>
            <rFont val="Tahoma"/>
            <family val="2"/>
          </rPr>
          <t xml:space="preserve">ARC AID CODES
</t>
        </r>
        <r>
          <rPr>
            <sz val="9"/>
            <color indexed="81"/>
            <rFont val="Tahoma"/>
            <family val="2"/>
          </rPr>
          <t>2S - ARC + Fed CalWORKS
2T - ARC + State CalWORKs
2U - NMD ARC + State CWRKS
2P - ARC only
2R - NMD ARC Only</t>
        </r>
      </text>
    </comment>
    <comment ref="H33" authorId="0" shapeId="0">
      <text>
        <r>
          <rPr>
            <b/>
            <sz val="9"/>
            <color indexed="81"/>
            <rFont val="Tahoma"/>
            <family val="2"/>
          </rPr>
          <t>Genevieve Gonzalez:</t>
        </r>
        <r>
          <rPr>
            <sz val="9"/>
            <color indexed="81"/>
            <rFont val="Tahoma"/>
            <family val="2"/>
          </rPr>
          <t xml:space="preserve">
CFL 14/15-52 pg 5 AU count</t>
        </r>
      </text>
    </comment>
    <comment ref="E46" authorId="0" shapeId="0">
      <text>
        <r>
          <rPr>
            <b/>
            <sz val="9"/>
            <color indexed="81"/>
            <rFont val="Tahoma"/>
            <family val="2"/>
          </rPr>
          <t>Genevieve Gonzalez:</t>
        </r>
        <r>
          <rPr>
            <sz val="9"/>
            <color indexed="81"/>
            <rFont val="Tahoma"/>
            <family val="2"/>
          </rPr>
          <t xml:space="preserve">
Retro = Line 4
Regular = Line 1
Others incl prorate = Line 2</t>
        </r>
      </text>
    </comment>
  </commentList>
</comments>
</file>

<file path=xl/sharedStrings.xml><?xml version="1.0" encoding="utf-8"?>
<sst xmlns="http://schemas.openxmlformats.org/spreadsheetml/2006/main" count="3393" uniqueCount="859">
  <si>
    <t>ARC Case #</t>
  </si>
  <si>
    <t>Date of Birth</t>
  </si>
  <si>
    <t>ARC Aid Code</t>
  </si>
  <si>
    <t>Payee</t>
  </si>
  <si>
    <t>Child's Age in Eff Month</t>
  </si>
  <si>
    <t>Age Group</t>
  </si>
  <si>
    <t>Basic FC Rate</t>
  </si>
  <si>
    <t>CW Region Rate</t>
  </si>
  <si>
    <t>2S</t>
  </si>
  <si>
    <t>2T</t>
  </si>
  <si>
    <t>2U</t>
  </si>
  <si>
    <t>2P</t>
  </si>
  <si>
    <t>2R</t>
  </si>
  <si>
    <t>Yes</t>
  </si>
  <si>
    <t>No</t>
  </si>
  <si>
    <t>CalWORKs Case #</t>
  </si>
  <si>
    <t>CalWORKs Case Name</t>
  </si>
  <si>
    <t>ARC</t>
  </si>
  <si>
    <t>CalWORKs</t>
  </si>
  <si>
    <t>TOTAL ISSUANCE</t>
  </si>
  <si>
    <t>Funding</t>
  </si>
  <si>
    <t>ARC+CW</t>
  </si>
  <si>
    <t>ARC ONLY</t>
  </si>
  <si>
    <t>Prior CW Pmt</t>
  </si>
  <si>
    <t>Supplemental pmt</t>
  </si>
  <si>
    <t>Was CalWORKs already issued on behalf of the child for the eff month</t>
  </si>
  <si>
    <t>ARC PROGRAM BENEFITS CALCULATOR</t>
  </si>
  <si>
    <t>TOTAL ARC PROGRAM ISSUANCE</t>
  </si>
  <si>
    <t>FOR FISCAL USE</t>
  </si>
  <si>
    <t>Region (1 or 2)</t>
  </si>
  <si>
    <t>Eligibility Wkr- Ext</t>
  </si>
  <si>
    <t># of Elig Days</t>
  </si>
  <si>
    <t># of Days in Mo</t>
  </si>
  <si>
    <t>Report Month</t>
  </si>
  <si>
    <t>CASE #</t>
  </si>
  <si>
    <t>PAYEE</t>
  </si>
  <si>
    <t>AU</t>
  </si>
  <si>
    <t>DATE OF BIRTH</t>
  </si>
  <si>
    <t>AGE GROUP</t>
  </si>
  <si>
    <t>AID CODE</t>
  </si>
  <si>
    <t>EFF MONTH</t>
  </si>
  <si>
    <t>Effective:</t>
  </si>
  <si>
    <t>0-4</t>
  </si>
  <si>
    <t>5-8</t>
  </si>
  <si>
    <t>9-11</t>
  </si>
  <si>
    <t>12-14</t>
  </si>
  <si>
    <t>15-20</t>
  </si>
  <si>
    <t>REGIONAL RATE</t>
  </si>
  <si>
    <t>ARC AID CODES</t>
  </si>
  <si>
    <t>Aid     Code</t>
  </si>
  <si>
    <t>ARC Only</t>
  </si>
  <si>
    <t>PLEASE SELECT</t>
  </si>
  <si>
    <t xml:space="preserve"> Age</t>
  </si>
  <si>
    <t xml:space="preserve">          Description</t>
  </si>
  <si>
    <t>ARC Funding Option + Federal Calworks</t>
  </si>
  <si>
    <t>ARC Funding + State Calworks</t>
  </si>
  <si>
    <t>NMD ARC Funding Option + State Calworks</t>
  </si>
  <si>
    <t xml:space="preserve">NMD ARC Only </t>
  </si>
  <si>
    <t>CW Year</t>
  </si>
  <si>
    <t>FC/ARC Year</t>
  </si>
  <si>
    <t>CW Y1</t>
  </si>
  <si>
    <t>ARC Y1</t>
  </si>
  <si>
    <t>ARC Y2</t>
  </si>
  <si>
    <t>ARC Y3</t>
  </si>
  <si>
    <t>ARC Y4</t>
  </si>
  <si>
    <t>ARC Y5</t>
  </si>
  <si>
    <t>CW Y2</t>
  </si>
  <si>
    <t>CW Y3</t>
  </si>
  <si>
    <t>CW Y4</t>
  </si>
  <si>
    <t>From</t>
  </si>
  <si>
    <t>To</t>
  </si>
  <si>
    <t>ARC Portion</t>
  </si>
  <si>
    <t>CALWORKS</t>
  </si>
  <si>
    <t>ISSUANCE AMT</t>
  </si>
  <si>
    <t>County of Residence</t>
  </si>
  <si>
    <t>ELIGIBILITY WORKER</t>
  </si>
  <si>
    <t>Yolo</t>
  </si>
  <si>
    <t>COUNTY</t>
  </si>
  <si>
    <t>REGION</t>
  </si>
  <si>
    <t>01</t>
  </si>
  <si>
    <t>Alameda</t>
  </si>
  <si>
    <t>02</t>
  </si>
  <si>
    <t>Alpine</t>
  </si>
  <si>
    <t>03</t>
  </si>
  <si>
    <t>Amador</t>
  </si>
  <si>
    <t>04</t>
  </si>
  <si>
    <t>Butte</t>
  </si>
  <si>
    <t>05</t>
  </si>
  <si>
    <t>Calaveras</t>
  </si>
  <si>
    <t>06</t>
  </si>
  <si>
    <t>Colusa</t>
  </si>
  <si>
    <t>07</t>
  </si>
  <si>
    <t>Contra Costa</t>
  </si>
  <si>
    <t>08</t>
  </si>
  <si>
    <t>Del Norte</t>
  </si>
  <si>
    <t>09</t>
  </si>
  <si>
    <t>El Dorado</t>
  </si>
  <si>
    <t>10</t>
  </si>
  <si>
    <t>Fresno</t>
  </si>
  <si>
    <t>11</t>
  </si>
  <si>
    <t>Glenn</t>
  </si>
  <si>
    <t>12</t>
  </si>
  <si>
    <t>Humboldt</t>
  </si>
  <si>
    <t>13</t>
  </si>
  <si>
    <t>Imperial</t>
  </si>
  <si>
    <t>14</t>
  </si>
  <si>
    <t>Inyo</t>
  </si>
  <si>
    <t>15</t>
  </si>
  <si>
    <t>Kern</t>
  </si>
  <si>
    <t>16</t>
  </si>
  <si>
    <t>Kings</t>
  </si>
  <si>
    <t>17</t>
  </si>
  <si>
    <t>Lake</t>
  </si>
  <si>
    <t>18</t>
  </si>
  <si>
    <t>Lassen</t>
  </si>
  <si>
    <t>19</t>
  </si>
  <si>
    <t>Los Angeles</t>
  </si>
  <si>
    <t>20</t>
  </si>
  <si>
    <t>Madera</t>
  </si>
  <si>
    <t>21</t>
  </si>
  <si>
    <t>Marin</t>
  </si>
  <si>
    <t>22</t>
  </si>
  <si>
    <t>Mariposa</t>
  </si>
  <si>
    <t>23</t>
  </si>
  <si>
    <t>Mendocino</t>
  </si>
  <si>
    <t>24</t>
  </si>
  <si>
    <t>Merced</t>
  </si>
  <si>
    <t>25</t>
  </si>
  <si>
    <t>Modoc</t>
  </si>
  <si>
    <t>26</t>
  </si>
  <si>
    <t>Mono</t>
  </si>
  <si>
    <t>27</t>
  </si>
  <si>
    <t>Monterey</t>
  </si>
  <si>
    <t>28</t>
  </si>
  <si>
    <t>Napa</t>
  </si>
  <si>
    <t>29</t>
  </si>
  <si>
    <t>Nevada</t>
  </si>
  <si>
    <t>30</t>
  </si>
  <si>
    <t>Orange</t>
  </si>
  <si>
    <t>31</t>
  </si>
  <si>
    <t>Placer</t>
  </si>
  <si>
    <t>32</t>
  </si>
  <si>
    <t>Plumas</t>
  </si>
  <si>
    <t>33</t>
  </si>
  <si>
    <t>Riverside</t>
  </si>
  <si>
    <t>34</t>
  </si>
  <si>
    <t>Sacramento</t>
  </si>
  <si>
    <t>35</t>
  </si>
  <si>
    <t>San Benito</t>
  </si>
  <si>
    <t>36</t>
  </si>
  <si>
    <t>San Bernardino</t>
  </si>
  <si>
    <t>37</t>
  </si>
  <si>
    <t>San Diego</t>
  </si>
  <si>
    <t>38</t>
  </si>
  <si>
    <t>San Francisco</t>
  </si>
  <si>
    <t>39</t>
  </si>
  <si>
    <t>San Joaquin</t>
  </si>
  <si>
    <t>40</t>
  </si>
  <si>
    <t>San Luis Obispo</t>
  </si>
  <si>
    <t>41</t>
  </si>
  <si>
    <t>San Mateo</t>
  </si>
  <si>
    <t>42</t>
  </si>
  <si>
    <t>Santa Barbara</t>
  </si>
  <si>
    <t>43</t>
  </si>
  <si>
    <t>Santa Clara</t>
  </si>
  <si>
    <t>44</t>
  </si>
  <si>
    <t>Santa Cruz</t>
  </si>
  <si>
    <t>45</t>
  </si>
  <si>
    <t>Shasta</t>
  </si>
  <si>
    <t>46</t>
  </si>
  <si>
    <t>Sierra</t>
  </si>
  <si>
    <t>47</t>
  </si>
  <si>
    <t>Siskiyou</t>
  </si>
  <si>
    <t>48</t>
  </si>
  <si>
    <t>Solano</t>
  </si>
  <si>
    <t>49</t>
  </si>
  <si>
    <t>Sonoma</t>
  </si>
  <si>
    <t>50</t>
  </si>
  <si>
    <t>Stanislaus</t>
  </si>
  <si>
    <t>51</t>
  </si>
  <si>
    <t>Sutter</t>
  </si>
  <si>
    <t>52</t>
  </si>
  <si>
    <t>Tehama</t>
  </si>
  <si>
    <t>53</t>
  </si>
  <si>
    <t>Trinity</t>
  </si>
  <si>
    <t>54</t>
  </si>
  <si>
    <t>Tulare</t>
  </si>
  <si>
    <t>55</t>
  </si>
  <si>
    <t>Tuolumne</t>
  </si>
  <si>
    <t>56</t>
  </si>
  <si>
    <t>Ventura</t>
  </si>
  <si>
    <t>57</t>
  </si>
  <si>
    <t>58</t>
  </si>
  <si>
    <t>Yuba</t>
  </si>
  <si>
    <t>CTY CODE</t>
  </si>
  <si>
    <t>CITY</t>
  </si>
  <si>
    <t xml:space="preserve">Alameda             </t>
  </si>
  <si>
    <t>Oakley</t>
  </si>
  <si>
    <t>AID</t>
  </si>
  <si>
    <t>BENEFIT TO</t>
  </si>
  <si>
    <t>BENEFIT FROM</t>
  </si>
  <si>
    <t>ARC AID CODE</t>
  </si>
  <si>
    <t>CNI - CNI Increase</t>
  </si>
  <si>
    <t>AID - Aid code adjustment only</t>
  </si>
  <si>
    <t>Type of Transaction</t>
  </si>
  <si>
    <t>PRO - PARTIAL month (prorated) pmt with no existing CalWORKs &amp; no other pmts</t>
  </si>
  <si>
    <t>REG - FULL month pmt with no existing CalWORKs &amp; no other pmts</t>
  </si>
  <si>
    <t>PAYMENT CALCULATION</t>
  </si>
  <si>
    <t>Benefit Amount</t>
  </si>
  <si>
    <t>Prior ARC Pmt</t>
  </si>
  <si>
    <t>Benefit Begin Date</t>
  </si>
  <si>
    <t>Benefit End Date</t>
  </si>
  <si>
    <t>Benefit Eff Month</t>
  </si>
  <si>
    <t>INSTRUCTIONS</t>
  </si>
  <si>
    <t>GENERAL INFORMATION</t>
  </si>
  <si>
    <t>Amt Already Issued</t>
  </si>
  <si>
    <t>CA800 CLAIMING INFO</t>
  </si>
  <si>
    <t xml:space="preserve">COUNTY </t>
  </si>
  <si>
    <t>CODE</t>
  </si>
  <si>
    <t>*Per ACL 15-20, "Payments for the ARC Program cannot begin until the relative caregiver has been approved"</t>
  </si>
  <si>
    <t>Less Prior CW</t>
  </si>
  <si>
    <t>BLUE</t>
  </si>
  <si>
    <t>PURPLE</t>
  </si>
  <si>
    <t>Highlights are required information for ALL types of transactions in order to calculate</t>
  </si>
  <si>
    <t>ARC Child's Name</t>
  </si>
  <si>
    <t xml:space="preserve">Incomplete information may result in inaccurate calculation of benefits or funding </t>
  </si>
  <si>
    <t xml:space="preserve">The workbook calculates the following: </t>
  </si>
  <si>
    <t>Issuance Amount</t>
  </si>
  <si>
    <t>Funding Information</t>
  </si>
  <si>
    <t>Claiming Information</t>
  </si>
  <si>
    <t>Provides Information to be entered on Non-system Determined Issuance</t>
  </si>
  <si>
    <t>Serves as a tool for Fiscal's reconciliation and claiming process</t>
  </si>
  <si>
    <t>Serves as a backup for the case</t>
  </si>
  <si>
    <t>Communication tool from Eligibility to Fiscal</t>
  </si>
  <si>
    <t>Other Uses:</t>
  </si>
  <si>
    <t>PRO</t>
  </si>
  <si>
    <t>REG</t>
  </si>
  <si>
    <t>CNI</t>
  </si>
  <si>
    <t>RET</t>
  </si>
  <si>
    <t>Filler 3</t>
  </si>
  <si>
    <t>For Developer</t>
  </si>
  <si>
    <t>ASU</t>
  </si>
  <si>
    <t/>
  </si>
  <si>
    <t>FAD</t>
  </si>
  <si>
    <t>3 digit code</t>
  </si>
  <si>
    <t xml:space="preserve">ASU - Other ARC supplemental pmt </t>
  </si>
  <si>
    <t>RET - One-time Use only if your County chose the Retroactivity Option</t>
  </si>
  <si>
    <t>ASSISTANCE UNITS</t>
  </si>
  <si>
    <t>ISSUANCE CODES</t>
  </si>
  <si>
    <t>CALWORKS FUNDING</t>
  </si>
  <si>
    <t>MAP</t>
  </si>
  <si>
    <t>MAP-CW</t>
  </si>
  <si>
    <t>TRANSACTION TYPE</t>
  </si>
  <si>
    <t>CW SHARE</t>
  </si>
  <si>
    <t>SUPPLEMENTAL PAYMENT CALCULATION - NO PRIOR CALWORKS ISSUANCE</t>
  </si>
  <si>
    <t>XCW - ARC payment for a child with existing CalWORKs case</t>
  </si>
  <si>
    <t>In some instances, you will see a message pop up in red if there is an error.  Please make the</t>
  </si>
  <si>
    <t>ISSUANCE REASON (MEMO)</t>
  </si>
  <si>
    <t>Use one worksheet per child per benefit month</t>
  </si>
  <si>
    <t xml:space="preserve">        necessary corrections even if you don't see a difference in the issuance amount</t>
  </si>
  <si>
    <t>CALCULATING FOR MULTIPLE MONTHS FOR THE SAME CASE</t>
  </si>
  <si>
    <t>This workbook was designed as a tool for Eligibility Workers to calculate benefits with minimal</t>
  </si>
  <si>
    <t>Please do not enter any information in cells other that the highlighted ones</t>
  </si>
  <si>
    <t>ARC CHILD'S NAME</t>
  </si>
  <si>
    <t>TRAN TYPE</t>
  </si>
  <si>
    <t>MEMO</t>
  </si>
  <si>
    <t>MAP of original AU</t>
  </si>
  <si>
    <t>MAP of orig - 1 AU</t>
  </si>
  <si>
    <t>ARC child's Portion</t>
  </si>
  <si>
    <t>Issuance Number</t>
  </si>
  <si>
    <t>ISSUANCE DATE</t>
  </si>
  <si>
    <t>Discontinued?</t>
  </si>
  <si>
    <t>CW Porion</t>
  </si>
  <si>
    <t>Tran type</t>
  </si>
  <si>
    <t>Issuance Amt</t>
  </si>
  <si>
    <t>FIELDS NEEDED</t>
  </si>
  <si>
    <t>LOOKUP</t>
  </si>
  <si>
    <t>Transaction Type</t>
  </si>
  <si>
    <t>AFDC-FC Basic Rate</t>
  </si>
  <si>
    <t>CRITERIA</t>
  </si>
  <si>
    <t>Regional Rate
Transaction Type</t>
  </si>
  <si>
    <t>Age group 
Eff month 
# of days in month 
# of eff days 
Prior pmt info</t>
  </si>
  <si>
    <t>DOB 
Ben from 
Ben to 
Prior CW pmt (under old CW case) 
Prior ARC pmt (under new ARC case)</t>
  </si>
  <si>
    <t>Region 
Ben from 
Ben to 
Tran type 
Aid code 
Prior CW pmt info under old CW case</t>
  </si>
  <si>
    <t>DOB 
Prior CW Pmt 
Prior ARC pmt</t>
  </si>
  <si>
    <t>Region
Eff month 
# of days in month 
# of eff days 
Tran type
Aid Code
Prior pmt info</t>
  </si>
  <si>
    <t>FIELDS NOT ON CISSEND (and can't be calculated)</t>
  </si>
  <si>
    <t>Tran type 
Aid code (if not set up) 
Prior CW pmt</t>
  </si>
  <si>
    <t xml:space="preserve">FAD - Funding Adjustment (to adjust split between ARC and CW).  </t>
  </si>
  <si>
    <t>DAY</t>
  </si>
  <si>
    <t>DAY - To increase number of eligible days. No other changes</t>
  </si>
  <si>
    <t>Less orig CW calc</t>
  </si>
  <si>
    <t>CW portion of sup</t>
  </si>
  <si>
    <t>Original # of Elig days</t>
  </si>
  <si>
    <t>CALC</t>
  </si>
  <si>
    <t>RG</t>
  </si>
  <si>
    <t>SU</t>
  </si>
  <si>
    <t xml:space="preserve">MAP </t>
  </si>
  <si>
    <t>Use Max Aid payment (MAP) rate to calculate CalWORKs</t>
  </si>
  <si>
    <t>All funded with ARC/GF. No CalWORKs portion</t>
  </si>
  <si>
    <t>MAP rate minus prior CW portion already covered with CW funding</t>
  </si>
  <si>
    <t>-</t>
  </si>
  <si>
    <t>No other payments for benefit month</t>
  </si>
  <si>
    <t>There were prior payments for the benefit month</t>
  </si>
  <si>
    <t>PRORATED CALWORKS SHARE ALREADY ISSUED</t>
  </si>
  <si>
    <t>Albany</t>
  </si>
  <si>
    <t>Berkeley</t>
  </si>
  <si>
    <t>Dublin</t>
  </si>
  <si>
    <t>Emeryville</t>
  </si>
  <si>
    <t>Fremont</t>
  </si>
  <si>
    <t>Hayward</t>
  </si>
  <si>
    <t>Livermore</t>
  </si>
  <si>
    <t>Newark</t>
  </si>
  <si>
    <t>Oakland</t>
  </si>
  <si>
    <t>Piedmont</t>
  </si>
  <si>
    <t>Pleasanton</t>
  </si>
  <si>
    <t>San Leandro</t>
  </si>
  <si>
    <t>Union City</t>
  </si>
  <si>
    <t>No Cities</t>
  </si>
  <si>
    <t>Ione</t>
  </si>
  <si>
    <t>Jackson</t>
  </si>
  <si>
    <t>Plymouth</t>
  </si>
  <si>
    <t>Sutter Creek</t>
  </si>
  <si>
    <t>Biggs</t>
  </si>
  <si>
    <t>Chico</t>
  </si>
  <si>
    <t>Gridley</t>
  </si>
  <si>
    <t>Oroville</t>
  </si>
  <si>
    <t>Paradise</t>
  </si>
  <si>
    <t>Angels Camp</t>
  </si>
  <si>
    <t>Williams</t>
  </si>
  <si>
    <t>Antioch</t>
  </si>
  <si>
    <t>Brentwood</t>
  </si>
  <si>
    <t>Clayton</t>
  </si>
  <si>
    <t>Concord</t>
  </si>
  <si>
    <t>Danville</t>
  </si>
  <si>
    <t>El Cerrito</t>
  </si>
  <si>
    <t>Hercules</t>
  </si>
  <si>
    <t>Lafayette</t>
  </si>
  <si>
    <t>Martinez</t>
  </si>
  <si>
    <t>Moraga</t>
  </si>
  <si>
    <t>Orinda</t>
  </si>
  <si>
    <t>Pinole</t>
  </si>
  <si>
    <t>Pittsburg</t>
  </si>
  <si>
    <t>Pleasant Hill</t>
  </si>
  <si>
    <t>Richmond</t>
  </si>
  <si>
    <t>San Pablo</t>
  </si>
  <si>
    <t>San Ramon</t>
  </si>
  <si>
    <t>Walnut Creek</t>
  </si>
  <si>
    <t>Crescent City</t>
  </si>
  <si>
    <t>Placerville</t>
  </si>
  <si>
    <t>South Lake Tahoe</t>
  </si>
  <si>
    <t>Clovis</t>
  </si>
  <si>
    <t>Coalinga</t>
  </si>
  <si>
    <t>Firebaugh</t>
  </si>
  <si>
    <t>Fowler</t>
  </si>
  <si>
    <t>Huron</t>
  </si>
  <si>
    <t>Kerman</t>
  </si>
  <si>
    <t>Kingsburg</t>
  </si>
  <si>
    <t>Mendota</t>
  </si>
  <si>
    <t>Orange Cove</t>
  </si>
  <si>
    <t>Parlier</t>
  </si>
  <si>
    <t>Reedley</t>
  </si>
  <si>
    <t>Sanger</t>
  </si>
  <si>
    <t>Selma</t>
  </si>
  <si>
    <t>Orland</t>
  </si>
  <si>
    <t>Willows</t>
  </si>
  <si>
    <t>Arcata</t>
  </si>
  <si>
    <t>Blue Lake</t>
  </si>
  <si>
    <t>Eureka</t>
  </si>
  <si>
    <t>Ferndale</t>
  </si>
  <si>
    <t>Fortuna</t>
  </si>
  <si>
    <t>Rio Dell</t>
  </si>
  <si>
    <t>Trinidad</t>
  </si>
  <si>
    <t>Brawley</t>
  </si>
  <si>
    <t>Calexico</t>
  </si>
  <si>
    <t>Calipatria</t>
  </si>
  <si>
    <t>El Centro</t>
  </si>
  <si>
    <t>Holtville</t>
  </si>
  <si>
    <t>Westmorland</t>
  </si>
  <si>
    <t>Bishop</t>
  </si>
  <si>
    <t>Arvin</t>
  </si>
  <si>
    <t>Bakersfield</t>
  </si>
  <si>
    <t>California City</t>
  </si>
  <si>
    <t>Delano</t>
  </si>
  <si>
    <t>Maricopa</t>
  </si>
  <si>
    <t>Mcfarland</t>
  </si>
  <si>
    <t>Ridgecrest</t>
  </si>
  <si>
    <t>Shafter</t>
  </si>
  <si>
    <t>Taft</t>
  </si>
  <si>
    <t>Tehachapi</t>
  </si>
  <si>
    <t>Wasco</t>
  </si>
  <si>
    <t>Avenal</t>
  </si>
  <si>
    <t>Corcoran</t>
  </si>
  <si>
    <t>Hanford</t>
  </si>
  <si>
    <t>Lemoore</t>
  </si>
  <si>
    <t>Clearlake</t>
  </si>
  <si>
    <t>Lakeport</t>
  </si>
  <si>
    <t>Susanville</t>
  </si>
  <si>
    <t>Agoura Hills</t>
  </si>
  <si>
    <t>Alhambra</t>
  </si>
  <si>
    <t>Arcadia</t>
  </si>
  <si>
    <t>Artesia</t>
  </si>
  <si>
    <t>Avalon</t>
  </si>
  <si>
    <t>Azusa</t>
  </si>
  <si>
    <t>Baldwin Park</t>
  </si>
  <si>
    <t>Bell</t>
  </si>
  <si>
    <t>Bellflower</t>
  </si>
  <si>
    <t>Bell Gardens</t>
  </si>
  <si>
    <t>Beverly Hills</t>
  </si>
  <si>
    <t>Bradbury</t>
  </si>
  <si>
    <t>Burbank</t>
  </si>
  <si>
    <t>Calabasas</t>
  </si>
  <si>
    <t>Carson</t>
  </si>
  <si>
    <t>Cerritos</t>
  </si>
  <si>
    <t>Claremont</t>
  </si>
  <si>
    <t>Commerce</t>
  </si>
  <si>
    <t>Compton</t>
  </si>
  <si>
    <t>Covina</t>
  </si>
  <si>
    <t>Cudahy</t>
  </si>
  <si>
    <t>Culver City</t>
  </si>
  <si>
    <t>Diamond Bar</t>
  </si>
  <si>
    <t>Downey</t>
  </si>
  <si>
    <t>Duarte</t>
  </si>
  <si>
    <t>El Monte</t>
  </si>
  <si>
    <t>El Segundo</t>
  </si>
  <si>
    <t>Gardena</t>
  </si>
  <si>
    <t>Glendale</t>
  </si>
  <si>
    <t>Glendora</t>
  </si>
  <si>
    <t>Hawaiian Gardens</t>
  </si>
  <si>
    <t>Hawthorne</t>
  </si>
  <si>
    <t>Hermosa Beach</t>
  </si>
  <si>
    <t>Hidden Hills</t>
  </si>
  <si>
    <t>Huntington Park</t>
  </si>
  <si>
    <t>Industry</t>
  </si>
  <si>
    <t>Inglewood</t>
  </si>
  <si>
    <t>Irwindale</t>
  </si>
  <si>
    <t>La Canada Flintridge</t>
  </si>
  <si>
    <t>La Habra Heights</t>
  </si>
  <si>
    <t>Lakewood</t>
  </si>
  <si>
    <t>La Mirada</t>
  </si>
  <si>
    <t>Lancaster</t>
  </si>
  <si>
    <t>La Puente</t>
  </si>
  <si>
    <t>La Verne</t>
  </si>
  <si>
    <t>Lawndale</t>
  </si>
  <si>
    <t>Lomita</t>
  </si>
  <si>
    <t>Long Beach</t>
  </si>
  <si>
    <t>Lynwood</t>
  </si>
  <si>
    <t>Malibu</t>
  </si>
  <si>
    <t>Manhattan Beach</t>
  </si>
  <si>
    <t>Maywood</t>
  </si>
  <si>
    <t>Monrovia</t>
  </si>
  <si>
    <t>Montebello</t>
  </si>
  <si>
    <t>Monterey Park</t>
  </si>
  <si>
    <t>Norwalk</t>
  </si>
  <si>
    <t>Palmdale</t>
  </si>
  <si>
    <t>Palos Verdes Estates</t>
  </si>
  <si>
    <t>Paramount</t>
  </si>
  <si>
    <t>Pasadena</t>
  </si>
  <si>
    <t>Pico Rivera</t>
  </si>
  <si>
    <t>Pomona</t>
  </si>
  <si>
    <t>Rancho Palos Verdes</t>
  </si>
  <si>
    <t>Redondo Beach</t>
  </si>
  <si>
    <t>Rolling Hills</t>
  </si>
  <si>
    <t>Rolling Hills Estates</t>
  </si>
  <si>
    <t>Rosemead</t>
  </si>
  <si>
    <t>San Dimas</t>
  </si>
  <si>
    <t>San Fernando</t>
  </si>
  <si>
    <t>San Gabriel</t>
  </si>
  <si>
    <t>San Marino</t>
  </si>
  <si>
    <t>Santa Clarita</t>
  </si>
  <si>
    <t>Santa Fe Springs</t>
  </si>
  <si>
    <t>Santa Monica</t>
  </si>
  <si>
    <t>Sierra Madre</t>
  </si>
  <si>
    <t>Signal Hill</t>
  </si>
  <si>
    <t>South El Monte</t>
  </si>
  <si>
    <t>South Gate</t>
  </si>
  <si>
    <t>South Pasadena</t>
  </si>
  <si>
    <t>Temple City</t>
  </si>
  <si>
    <t>Torrance</t>
  </si>
  <si>
    <t>Vernon</t>
  </si>
  <si>
    <t>Walnut</t>
  </si>
  <si>
    <t>West Covina</t>
  </si>
  <si>
    <t>West Hollywood</t>
  </si>
  <si>
    <t>Westlake Village</t>
  </si>
  <si>
    <t>Whittier</t>
  </si>
  <si>
    <t>Chowchilla</t>
  </si>
  <si>
    <t>Belvedere</t>
  </si>
  <si>
    <t>Corte Madera</t>
  </si>
  <si>
    <t>Fairfax</t>
  </si>
  <si>
    <t>Larkspur</t>
  </si>
  <si>
    <t>Mill Valley</t>
  </si>
  <si>
    <t>Novato</t>
  </si>
  <si>
    <t>Ross</t>
  </si>
  <si>
    <t>San Anselmo</t>
  </si>
  <si>
    <t>San Rafael</t>
  </si>
  <si>
    <t>Sausalito</t>
  </si>
  <si>
    <t>Tiburon</t>
  </si>
  <si>
    <t>Fort Bragg</t>
  </si>
  <si>
    <t>Point Arena</t>
  </si>
  <si>
    <t>Ukiah</t>
  </si>
  <si>
    <t>Willits</t>
  </si>
  <si>
    <t>Atwater</t>
  </si>
  <si>
    <t>Dos Palos</t>
  </si>
  <si>
    <t>Gustine</t>
  </si>
  <si>
    <t>Livingston</t>
  </si>
  <si>
    <t>Los Banos</t>
  </si>
  <si>
    <t>Alturas</t>
  </si>
  <si>
    <t>Mammoth Lakes</t>
  </si>
  <si>
    <t>Carmel-By-The-Sea</t>
  </si>
  <si>
    <t>Del Rey Oaks</t>
  </si>
  <si>
    <t>Gonzales</t>
  </si>
  <si>
    <t>Greenfield</t>
  </si>
  <si>
    <t>King City</t>
  </si>
  <si>
    <t>Marina</t>
  </si>
  <si>
    <t>Pacific Grove</t>
  </si>
  <si>
    <t>Salinas</t>
  </si>
  <si>
    <t>Sand City</t>
  </si>
  <si>
    <t>Seaside</t>
  </si>
  <si>
    <t>Soledad</t>
  </si>
  <si>
    <t>American Canyon</t>
  </si>
  <si>
    <t>Calistoga</t>
  </si>
  <si>
    <t>St Helena</t>
  </si>
  <si>
    <t>Yountville</t>
  </si>
  <si>
    <t>Grass Valley</t>
  </si>
  <si>
    <t>Nevada City</t>
  </si>
  <si>
    <t>Truckee</t>
  </si>
  <si>
    <t>Aliso Viejo</t>
  </si>
  <si>
    <t>Anaheim</t>
  </si>
  <si>
    <t>Brea</t>
  </si>
  <si>
    <t>Buena Park</t>
  </si>
  <si>
    <t>Costa Mesa</t>
  </si>
  <si>
    <t>Cypress</t>
  </si>
  <si>
    <t>Dana Point</t>
  </si>
  <si>
    <t>Fountain Valley</t>
  </si>
  <si>
    <t>Fullerton</t>
  </si>
  <si>
    <t>Garden Grove</t>
  </si>
  <si>
    <t>Huntington Beach</t>
  </si>
  <si>
    <t>Irvine</t>
  </si>
  <si>
    <t>Laguna Beach</t>
  </si>
  <si>
    <t>Laguna Hills</t>
  </si>
  <si>
    <t>Laguna Niguel</t>
  </si>
  <si>
    <t>Laguna Woods</t>
  </si>
  <si>
    <t>La Habra</t>
  </si>
  <si>
    <t>Lake Forest</t>
  </si>
  <si>
    <t>La Palma</t>
  </si>
  <si>
    <t>Los Alamitos</t>
  </si>
  <si>
    <t>Mission Viejo</t>
  </si>
  <si>
    <t>Newport Beach</t>
  </si>
  <si>
    <t>Placentia</t>
  </si>
  <si>
    <t>Rancho Santa Margarita</t>
  </si>
  <si>
    <t>San Clemente</t>
  </si>
  <si>
    <t>San Juan Capistrano</t>
  </si>
  <si>
    <t>Santa Ana</t>
  </si>
  <si>
    <t>Seal Beach</t>
  </si>
  <si>
    <t>Stanton</t>
  </si>
  <si>
    <t>Tustin</t>
  </si>
  <si>
    <t>Villa Park</t>
  </si>
  <si>
    <t>Westminster</t>
  </si>
  <si>
    <t>Yorba Linda</t>
  </si>
  <si>
    <t>Auburn</t>
  </si>
  <si>
    <t>Colfax</t>
  </si>
  <si>
    <t>Lincoln</t>
  </si>
  <si>
    <t>Loomis</t>
  </si>
  <si>
    <t>Rocklin</t>
  </si>
  <si>
    <t>Roseville</t>
  </si>
  <si>
    <t>Portola</t>
  </si>
  <si>
    <t>Banning</t>
  </si>
  <si>
    <t>Beaumont</t>
  </si>
  <si>
    <t>Blythe</t>
  </si>
  <si>
    <t>Calimesa</t>
  </si>
  <si>
    <t>Canyon Lake</t>
  </si>
  <si>
    <t>Cathedral City</t>
  </si>
  <si>
    <t>Coachella</t>
  </si>
  <si>
    <t>Corona</t>
  </si>
  <si>
    <t>Desert Hot Springs</t>
  </si>
  <si>
    <t>Eastvale</t>
  </si>
  <si>
    <t>Hemet</t>
  </si>
  <si>
    <t>Indian Wells</t>
  </si>
  <si>
    <t>Indio</t>
  </si>
  <si>
    <t>Jurupa Valley</t>
  </si>
  <si>
    <t>Lake Elsinore</t>
  </si>
  <si>
    <t>La Quinta</t>
  </si>
  <si>
    <t>Menifee</t>
  </si>
  <si>
    <t>Moreno Valley</t>
  </si>
  <si>
    <t>Murrieta</t>
  </si>
  <si>
    <t>Norco</t>
  </si>
  <si>
    <t>Palm Desert</t>
  </si>
  <si>
    <t>Palm Springs</t>
  </si>
  <si>
    <t>Perris</t>
  </si>
  <si>
    <t>Rancho Mirage</t>
  </si>
  <si>
    <t>San Jacinto</t>
  </si>
  <si>
    <t>Temecula</t>
  </si>
  <si>
    <t>Wildomar</t>
  </si>
  <si>
    <t>Citrus Heights</t>
  </si>
  <si>
    <t>Elk Grove</t>
  </si>
  <si>
    <t>Folsom</t>
  </si>
  <si>
    <t>Galt</t>
  </si>
  <si>
    <t>Isleton</t>
  </si>
  <si>
    <t>Rancho Cordova</t>
  </si>
  <si>
    <t>Hollister</t>
  </si>
  <si>
    <t>San Juan Bautista</t>
  </si>
  <si>
    <t>Adelanto</t>
  </si>
  <si>
    <t>Apple Valley</t>
  </si>
  <si>
    <t>Barstow</t>
  </si>
  <si>
    <t>Big Bear Lake</t>
  </si>
  <si>
    <t>Chino</t>
  </si>
  <si>
    <t>Chino Hills</t>
  </si>
  <si>
    <t>Colton</t>
  </si>
  <si>
    <t>Fontana</t>
  </si>
  <si>
    <t>Grand Terrace</t>
  </si>
  <si>
    <t>Hesperia</t>
  </si>
  <si>
    <t>Highland</t>
  </si>
  <si>
    <t>Loma Linda</t>
  </si>
  <si>
    <t>Montclair</t>
  </si>
  <si>
    <t>Needles</t>
  </si>
  <si>
    <t>Ontario</t>
  </si>
  <si>
    <t>Rancho Cucamonga</t>
  </si>
  <si>
    <t>Redlands</t>
  </si>
  <si>
    <t>Rialto</t>
  </si>
  <si>
    <t>Twentynine Palms</t>
  </si>
  <si>
    <t>Upland</t>
  </si>
  <si>
    <t>Victorville</t>
  </si>
  <si>
    <t>Yucaipa</t>
  </si>
  <si>
    <t>Yucca Valley</t>
  </si>
  <si>
    <t>Carlsbad</t>
  </si>
  <si>
    <t>Chula Vista</t>
  </si>
  <si>
    <t>Coronado</t>
  </si>
  <si>
    <t>Del Mar</t>
  </si>
  <si>
    <t>El Cajon</t>
  </si>
  <si>
    <t>Encinitas</t>
  </si>
  <si>
    <t>Escondido</t>
  </si>
  <si>
    <t>Imperial Beach</t>
  </si>
  <si>
    <t>La Mesa</t>
  </si>
  <si>
    <t>Lemon Grove</t>
  </si>
  <si>
    <t>National City</t>
  </si>
  <si>
    <t>Oceanside</t>
  </si>
  <si>
    <t>Poway</t>
  </si>
  <si>
    <t>San Marcos</t>
  </si>
  <si>
    <t>Santee</t>
  </si>
  <si>
    <t>Solana Beach</t>
  </si>
  <si>
    <t>Vista</t>
  </si>
  <si>
    <t>Escalon</t>
  </si>
  <si>
    <t>Lathrop</t>
  </si>
  <si>
    <t>Lodi</t>
  </si>
  <si>
    <t>Manteca</t>
  </si>
  <si>
    <t>Ripon</t>
  </si>
  <si>
    <t>Stockton</t>
  </si>
  <si>
    <t>Tracy</t>
  </si>
  <si>
    <t>Arroyo Grande</t>
  </si>
  <si>
    <t>Atascadero</t>
  </si>
  <si>
    <t>El Paso De Robles</t>
  </si>
  <si>
    <t>Grover Beach</t>
  </si>
  <si>
    <t>Morro Bay</t>
  </si>
  <si>
    <t>Pismo Beach</t>
  </si>
  <si>
    <t>Atherton</t>
  </si>
  <si>
    <t>Belmont</t>
  </si>
  <si>
    <t>Brisbane</t>
  </si>
  <si>
    <t>Burlingame</t>
  </si>
  <si>
    <t>Colma</t>
  </si>
  <si>
    <t>Daly City</t>
  </si>
  <si>
    <t>East Palo Alto</t>
  </si>
  <si>
    <t>Foster City</t>
  </si>
  <si>
    <t>Half Moon Bay</t>
  </si>
  <si>
    <t>Hillsborough</t>
  </si>
  <si>
    <t>Menlo Park</t>
  </si>
  <si>
    <t>Millbrae</t>
  </si>
  <si>
    <t>Pacifica</t>
  </si>
  <si>
    <t>Portola Valley</t>
  </si>
  <si>
    <t>Redwood City</t>
  </si>
  <si>
    <t>San Bruno</t>
  </si>
  <si>
    <t>San Carlos</t>
  </si>
  <si>
    <t>South San Francisco</t>
  </si>
  <si>
    <t>Woodside</t>
  </si>
  <si>
    <t>Buellton</t>
  </si>
  <si>
    <t>Carpinteria</t>
  </si>
  <si>
    <t>Goleta</t>
  </si>
  <si>
    <t>Guadalupe</t>
  </si>
  <si>
    <t>Lompoc</t>
  </si>
  <si>
    <t>Santa Maria</t>
  </si>
  <si>
    <t>Solvang</t>
  </si>
  <si>
    <t>Campbell</t>
  </si>
  <si>
    <t>Cupertino</t>
  </si>
  <si>
    <t>Gilroy</t>
  </si>
  <si>
    <t>Los Altos</t>
  </si>
  <si>
    <t>Los Altos Hills</t>
  </si>
  <si>
    <t>Los Gatos</t>
  </si>
  <si>
    <t>Milpitas</t>
  </si>
  <si>
    <t>Monte Sereno</t>
  </si>
  <si>
    <t>Morgan Hill</t>
  </si>
  <si>
    <t>Mountain View</t>
  </si>
  <si>
    <t>Palo Alto</t>
  </si>
  <si>
    <t>San Jose</t>
  </si>
  <si>
    <t>Saratoga</t>
  </si>
  <si>
    <t>Sunnyvale</t>
  </si>
  <si>
    <t>Capitola</t>
  </si>
  <si>
    <t>Scotts Valley</t>
  </si>
  <si>
    <t>Watsonville</t>
  </si>
  <si>
    <t>Anderson</t>
  </si>
  <si>
    <t>Redding</t>
  </si>
  <si>
    <t>Shasta Lake</t>
  </si>
  <si>
    <t>Loyalton</t>
  </si>
  <si>
    <t>Dorris</t>
  </si>
  <si>
    <t>Dunsmuir</t>
  </si>
  <si>
    <t>Etna</t>
  </si>
  <si>
    <t>Fort Jones</t>
  </si>
  <si>
    <t>Montague</t>
  </si>
  <si>
    <t>Mount Shasta</t>
  </si>
  <si>
    <t>Tulelake</t>
  </si>
  <si>
    <t>Weed</t>
  </si>
  <si>
    <t>Yreka</t>
  </si>
  <si>
    <t>Benicia</t>
  </si>
  <si>
    <t>Dixon</t>
  </si>
  <si>
    <t>Fairfield</t>
  </si>
  <si>
    <t>Rio Vista</t>
  </si>
  <si>
    <t>Suisun City</t>
  </si>
  <si>
    <t>Vacaville</t>
  </si>
  <si>
    <t>Vallejo</t>
  </si>
  <si>
    <t>Cloverdale</t>
  </si>
  <si>
    <t>Cotati</t>
  </si>
  <si>
    <t>Healdsburg</t>
  </si>
  <si>
    <t>Petaluma</t>
  </si>
  <si>
    <t>Rohnert Park</t>
  </si>
  <si>
    <t>Santa Rosa</t>
  </si>
  <si>
    <t>Sebastopol</t>
  </si>
  <si>
    <t>Sonoma </t>
  </si>
  <si>
    <t>Windsor</t>
  </si>
  <si>
    <t>Ceres</t>
  </si>
  <si>
    <t>Hughson</t>
  </si>
  <si>
    <t>Modesto</t>
  </si>
  <si>
    <t>Newman</t>
  </si>
  <si>
    <t>Oakdale</t>
  </si>
  <si>
    <t>Patterson</t>
  </si>
  <si>
    <t>Riverbank</t>
  </si>
  <si>
    <t>Turlock</t>
  </si>
  <si>
    <t>Waterford</t>
  </si>
  <si>
    <t>Live Oak</t>
  </si>
  <si>
    <t>Yuba City</t>
  </si>
  <si>
    <t>Corning</t>
  </si>
  <si>
    <t>Red Bluff</t>
  </si>
  <si>
    <t>Dinuba</t>
  </si>
  <si>
    <t>Exeter</t>
  </si>
  <si>
    <t>Farmersville</t>
  </si>
  <si>
    <t>Lindsay</t>
  </si>
  <si>
    <t>Porterville</t>
  </si>
  <si>
    <t>Tulare </t>
  </si>
  <si>
    <t>Visalia</t>
  </si>
  <si>
    <t>Woodlake</t>
  </si>
  <si>
    <t>Sonora</t>
  </si>
  <si>
    <t>Camarillo</t>
  </si>
  <si>
    <t>Fillmore</t>
  </si>
  <si>
    <t>Moorpark</t>
  </si>
  <si>
    <t>Ojai</t>
  </si>
  <si>
    <t>Oxnard</t>
  </si>
  <si>
    <t>Port Hueneme</t>
  </si>
  <si>
    <t>San Buenaventura</t>
  </si>
  <si>
    <t>Santa Paula</t>
  </si>
  <si>
    <t>Simi Valley</t>
  </si>
  <si>
    <t>Thousand Oaks</t>
  </si>
  <si>
    <t>Davis</t>
  </si>
  <si>
    <t>West Sacramento</t>
  </si>
  <si>
    <t>Winters</t>
  </si>
  <si>
    <t>Woodland</t>
  </si>
  <si>
    <t>Marysville</t>
  </si>
  <si>
    <t>Wheatland</t>
  </si>
  <si>
    <t>Orig Issuance Date</t>
  </si>
  <si>
    <t>CalWin/ C-IV Issuance Date</t>
  </si>
  <si>
    <t>ARC PAYMENTS FOR THE MONTH OF:</t>
  </si>
  <si>
    <t>Change the Tab name to CHILD'S LAST NAME - EFF MONTH</t>
  </si>
  <si>
    <t xml:space="preserve">SAN MATEO COUNTY ADDITIONAL INSTRUCTIONS (Optional for other counties): </t>
  </si>
  <si>
    <t>Please contact Fiscal for the following:</t>
  </si>
  <si>
    <t>If you do not have a workbook for the issuance month</t>
  </si>
  <si>
    <t>Any questions about the workbook</t>
  </si>
  <si>
    <t>Any errors with Foster Care or CalWORKs rates</t>
  </si>
  <si>
    <t>If you need more worksheets than what was provided</t>
  </si>
  <si>
    <t>Fiscal will provide a workbook per BA,  per ISSUANCE Month by saving it on a shared drive (TBD)</t>
  </si>
  <si>
    <t>AS CHANGES OCCUR</t>
  </si>
  <si>
    <t>Create a folder in the shared drive for each month (yyyy-mm)</t>
  </si>
  <si>
    <t>Email the FC Unit when the workbooks are available for use</t>
  </si>
  <si>
    <t>Change Prior Month's files to "Read Only"</t>
  </si>
  <si>
    <t>Compile all Rollup totals onto one workbook</t>
  </si>
  <si>
    <t>Save a new 'ARC Recon &amp; Summary' file (yyyy-mm ARC Recon &amp; Summary)</t>
  </si>
  <si>
    <t>• Paste VALUES onto the appropriate tabs on the 'ARC Recon &amp; Summary' file</t>
  </si>
  <si>
    <t>• CalWORKs Regional Rate changes - Update around Feb or March</t>
  </si>
  <si>
    <t>• Foster Care basic rate changes - Update as soon as Rates are determined</t>
  </si>
  <si>
    <t>• Any changes with CA800 claiming rules, regulations &amp; procedures</t>
  </si>
  <si>
    <t>Save the workbook as your Master file (template)</t>
  </si>
  <si>
    <t>• Open individual workbooks for the month, and the 'ARC Recon &amp; Summary' file</t>
  </si>
  <si>
    <t>Save a new workbook for the following month for each Eligibility worker</t>
  </si>
  <si>
    <t xml:space="preserve">     Use the following naming convention: Last name #1 ARC Calculator yyyy-mm</t>
  </si>
  <si>
    <t>FOR ALL COUNTIES</t>
  </si>
  <si>
    <t>MONTHLY - DATE TO BE DETERMINED BASED ON COUNTY BUSINESS PRACTICE</t>
  </si>
  <si>
    <r>
      <rPr>
        <b/>
        <sz val="12"/>
        <color rgb="FFFF0000"/>
        <rFont val="Calibri"/>
        <family val="2"/>
        <scheme val="minor"/>
      </rPr>
      <t xml:space="preserve"> **</t>
    </r>
    <r>
      <rPr>
        <b/>
        <sz val="12"/>
        <rFont val="Calibri"/>
        <family val="2"/>
        <scheme val="minor"/>
      </rPr>
      <t xml:space="preserve"> SAN MATEO COUNTY FISCAL PROCESS</t>
    </r>
  </si>
  <si>
    <t>**</t>
  </si>
  <si>
    <t>PLEASE UPDATE COUNTY-SPECIFIC INSTRUCTIONS TO ACCOMODATE YOUR COUNTY BUSINESS PROCESS</t>
  </si>
  <si>
    <t>ELIGIBILITY WORKER INSTRUCTIONS</t>
  </si>
  <si>
    <t>FISCAL /  ARC ADMINISTRATOR INSTRUCTIONS</t>
  </si>
  <si>
    <t>Update the 'ARC Tables for ARC Admin use' worksheet for:</t>
  </si>
  <si>
    <t>PRIOR TO RELEASING THE WORKBOOK</t>
  </si>
  <si>
    <t>Ensure that the ARC Tables and rates are updated</t>
  </si>
  <si>
    <t>Lock and Protect fields other than input fields</t>
  </si>
  <si>
    <t>MONTHLY - RECONCILIATION</t>
  </si>
  <si>
    <t>Questions regarding prior issuance refers to issuances made on the benefit month you are calculating</t>
  </si>
  <si>
    <t>TRANSACTION TYPES</t>
  </si>
  <si>
    <t>When this Transaction type is selected, the Purple Cells must also be completed.</t>
  </si>
  <si>
    <t>Use when a supplemental ARC payment needs to be issued due to CNI increase</t>
  </si>
  <si>
    <t>Use when the ARC payment needs to be recalculated due to incorrect benefit start date</t>
  </si>
  <si>
    <t>Enter your county's Region # on cell C3 of each ARC calculator sheet</t>
  </si>
  <si>
    <t>• Enter the Claiming month on cell K1</t>
  </si>
  <si>
    <t>• From each individual ARC calculator file, copy the data from the Rollup Sheet</t>
  </si>
  <si>
    <t>Countable Income</t>
  </si>
  <si>
    <t>Rate after offset</t>
  </si>
  <si>
    <t xml:space="preserve"> FC Rate less income</t>
  </si>
  <si>
    <t>COUNTABLE INCOME</t>
  </si>
  <si>
    <t>REGIONAL RATE - EXEMPT</t>
  </si>
  <si>
    <t>Line 14</t>
  </si>
  <si>
    <t xml:space="preserve">Highlights are only required for supplemental payments &amp; cases with existing CalWORKs </t>
  </si>
  <si>
    <t>You may copy and paste rows 3 - 8 onto a blank form as long as the aid code stays the same</t>
  </si>
  <si>
    <t xml:space="preserve">    the worksheet OR create a copy of the sheet as some formulas will not work properly.</t>
  </si>
  <si>
    <r>
      <t xml:space="preserve">When calculating multiple months for the same child,please </t>
    </r>
    <r>
      <rPr>
        <b/>
        <sz val="11"/>
        <color theme="1"/>
        <rFont val="Calibri"/>
        <family val="2"/>
        <scheme val="minor"/>
      </rPr>
      <t>DO NOT</t>
    </r>
    <r>
      <rPr>
        <sz val="11"/>
        <color theme="1"/>
        <rFont val="Calibri"/>
        <family val="2"/>
        <scheme val="minor"/>
      </rPr>
      <t xml:space="preserve"> copy and paste the entire rows on</t>
    </r>
  </si>
  <si>
    <t>Please read the ACL's and CFL's for more details</t>
  </si>
  <si>
    <t>manual calculations and table lookup.  It also minimizes manual reconciliation by Fiscal staff.</t>
  </si>
  <si>
    <t>• CalWORKs Maximum Aid Payment Tables - Update around Feb or March</t>
  </si>
  <si>
    <t>CHILD</t>
  </si>
  <si>
    <t>COUNT</t>
  </si>
  <si>
    <t>Level of Care</t>
  </si>
  <si>
    <t>AFDC-FC BASIC RATE - PRE-CCR</t>
  </si>
  <si>
    <t>AFDC-FC BASIC RATE-POST CCR</t>
  </si>
  <si>
    <t>ARC Y3B</t>
  </si>
  <si>
    <t>CW Y3B</t>
  </si>
  <si>
    <t>Age Group/LOC</t>
  </si>
  <si>
    <t>PRE-CCR Rate</t>
  </si>
  <si>
    <t>ARC Y6</t>
  </si>
  <si>
    <t>ARC Y7</t>
  </si>
  <si>
    <t>ARC Y8</t>
  </si>
  <si>
    <t>ARC Y9</t>
  </si>
  <si>
    <t>ARC Y10</t>
  </si>
  <si>
    <t>ARC Y11</t>
  </si>
  <si>
    <t>POST CCR RATES</t>
  </si>
  <si>
    <t>THIS SECTION IS TO BE USED FOR CALCULATION OF THE EFFECTS OF RATE INCREASE DUE TO CCR
ENTER RATES WITH CNI - IF APPLICABLE</t>
  </si>
  <si>
    <t>PRE-CCR Amt</t>
  </si>
  <si>
    <t>STATE PORTION</t>
  </si>
  <si>
    <t>REG - FULL month pmt with no other pmts</t>
  </si>
  <si>
    <t>CNI - CNI Increase - use ONLY if benefits were already issued with old rate</t>
  </si>
  <si>
    <t>SUPPLEMENTAL PAYMENT CALCULATION - FOR TRAN CODE CNI, DAY, AND ASU</t>
  </si>
  <si>
    <t>Exclude last day?</t>
  </si>
  <si>
    <t>CAL - Recalc old to new form</t>
  </si>
  <si>
    <t>CAL</t>
  </si>
  <si>
    <t>CW</t>
  </si>
  <si>
    <t>PRO - PARTIAL month (prorated) pmt</t>
  </si>
  <si>
    <t>CAL - Recalc old to new form IF CW WAS DEDUCTED</t>
  </si>
  <si>
    <t>Use if the benefit is for partial month and it's not a benefit adjustment</t>
  </si>
  <si>
    <t>Use when the benefit to be issued is for a FULL month and it's not a benefit adjustment</t>
  </si>
  <si>
    <t>For any other type of payment recalculation to adjust ARC portion only</t>
  </si>
  <si>
    <t>Use only if the ARC child's portion was deducted from original issuance. This type will only adjust the CW</t>
  </si>
  <si>
    <t>Please answer the additional question to determine person count.</t>
  </si>
  <si>
    <t>• Go to the 'Claiming' Sheet of the  'ARC Recon &amp; Summary' file.</t>
  </si>
  <si>
    <t>• Copy the 'Claiming' Sheet of the  'ARC Recon &amp; Summary' file to a new sheet and delete all unused rows</t>
  </si>
  <si>
    <t>• Use the  'Claiming(2)' Sheet of the  'ARC Recon &amp; Summary' file to reconcile with Cissend and MRD036R by</t>
  </si>
  <si>
    <t>aid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</si>
</sst>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43" formatCode="_(* #,##0.00_);_(* \(#,##0.00\);_(* &quot;-&quot;??_);_(@_)"/>
    <numFmt numFmtId="164" formatCode="[$-409]mmm\-yy;@"/>
    <numFmt numFmtId="165" formatCode="0_);[Red]\(0\)"/>
    <numFmt numFmtId="166" formatCode="General_)"/>
    <numFmt numFmtId="167" formatCode="mm/dd/yy;@"/>
  </numFmts>
  <fonts count="76" x14ac:knownFonts="1">
    <font>
      <sz val="11"/>
      <color theme="1"/>
      <name val="Calibri"/>
      <family val="2"/>
      <scheme val="minor"/>
    </font>
    <font>
      <sz val="11"/>
      <color rgb="FFFF0000"/>
      <name val="Calibri"/>
      <family val="2"/>
      <scheme val="minor"/>
    </font>
    <font>
      <sz val="16"/>
      <color theme="1"/>
      <name val="Calibri"/>
      <family val="2"/>
      <scheme val="minor"/>
    </font>
    <font>
      <b/>
      <sz val="11"/>
      <color theme="1"/>
      <name val="Calibri"/>
      <family val="2"/>
      <scheme val="minor"/>
    </font>
    <font>
      <sz val="11"/>
      <name val="Calibri"/>
      <family val="2"/>
      <scheme val="minor"/>
    </font>
    <font>
      <sz val="10"/>
      <name val="Tahoma"/>
      <family val="2"/>
    </font>
    <font>
      <sz val="11"/>
      <name val="Calibri"/>
      <family val="2"/>
    </font>
    <font>
      <sz val="11"/>
      <color rgb="FF7030A0"/>
      <name val="Calibri"/>
      <family val="2"/>
      <scheme val="minor"/>
    </font>
    <font>
      <sz val="10"/>
      <name val="Calibri"/>
      <family val="2"/>
    </font>
    <font>
      <sz val="10"/>
      <name val="Arial"/>
      <family val="2"/>
    </font>
    <font>
      <b/>
      <sz val="8"/>
      <name val="Comic Sans MS"/>
      <family val="4"/>
    </font>
    <font>
      <sz val="8"/>
      <name val="Comic Sans MS"/>
      <family val="4"/>
    </font>
    <font>
      <sz val="8"/>
      <name val="Helvetica"/>
    </font>
    <font>
      <sz val="8"/>
      <color indexed="8"/>
      <name val="Comic Sans MS"/>
      <family val="4"/>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b/>
      <sz val="13"/>
      <name val="Calibri"/>
      <family val="2"/>
    </font>
    <font>
      <sz val="12"/>
      <name val="Calibri"/>
      <family val="2"/>
    </font>
    <font>
      <b/>
      <sz val="12"/>
      <name val="Calibri"/>
      <family val="2"/>
    </font>
    <font>
      <sz val="13"/>
      <name val="Calibri"/>
      <family val="2"/>
    </font>
    <font>
      <b/>
      <sz val="10"/>
      <name val="Calibri"/>
      <family val="2"/>
    </font>
    <font>
      <b/>
      <sz val="11"/>
      <color theme="1"/>
      <name val="Calibri"/>
      <family val="2"/>
    </font>
    <font>
      <b/>
      <sz val="11"/>
      <name val="Calibri"/>
      <family val="2"/>
    </font>
    <font>
      <b/>
      <sz val="10"/>
      <color theme="1"/>
      <name val="Calibri"/>
      <family val="2"/>
    </font>
    <font>
      <b/>
      <sz val="10"/>
      <color rgb="FF0000FF"/>
      <name val="Calibri"/>
      <family val="2"/>
    </font>
    <font>
      <sz val="11"/>
      <color theme="1"/>
      <name val="Calibri"/>
      <family val="2"/>
    </font>
    <font>
      <sz val="10"/>
      <color theme="1"/>
      <name val="Calibri"/>
      <family val="2"/>
    </font>
    <font>
      <sz val="11"/>
      <color theme="7" tint="-0.249977111117893"/>
      <name val="Calibri"/>
      <family val="2"/>
      <scheme val="minor"/>
    </font>
    <font>
      <b/>
      <sz val="11"/>
      <color rgb="FF0000FF"/>
      <name val="Calibri"/>
      <family val="2"/>
      <scheme val="minor"/>
    </font>
    <font>
      <b/>
      <sz val="11"/>
      <color theme="2" tint="-0.499984740745262"/>
      <name val="Calibri"/>
      <family val="2"/>
      <scheme val="minor"/>
    </font>
    <font>
      <b/>
      <sz val="11"/>
      <color rgb="FFFF0000"/>
      <name val="Calibri"/>
      <family val="2"/>
      <scheme val="minor"/>
    </font>
    <font>
      <sz val="11"/>
      <color rgb="FF0000FF"/>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sz val="9"/>
      <color theme="1"/>
      <name val="Calibri"/>
      <family val="2"/>
      <scheme val="minor"/>
    </font>
    <font>
      <sz val="9"/>
      <color indexed="81"/>
      <name val="Tahoma"/>
      <family val="2"/>
    </font>
    <font>
      <b/>
      <sz val="9"/>
      <color indexed="81"/>
      <name val="Tahoma"/>
      <family val="2"/>
    </font>
    <font>
      <u/>
      <sz val="9"/>
      <color indexed="81"/>
      <name val="Tahoma"/>
      <family val="2"/>
    </font>
    <font>
      <sz val="14"/>
      <color theme="1"/>
      <name val="Calibri"/>
      <family val="2"/>
      <scheme val="minor"/>
    </font>
    <font>
      <i/>
      <sz val="11"/>
      <name val="Calibri"/>
      <family val="2"/>
      <scheme val="minor"/>
    </font>
    <font>
      <sz val="12"/>
      <color rgb="FFFF0000"/>
      <name val="Calibri"/>
      <family val="2"/>
      <scheme val="minor"/>
    </font>
    <font>
      <sz val="11"/>
      <color theme="0" tint="-0.14999847407452621"/>
      <name val="Calibri"/>
      <family val="2"/>
      <scheme val="minor"/>
    </font>
    <font>
      <b/>
      <sz val="11"/>
      <color theme="7" tint="-0.249977111117893"/>
      <name val="Calibri"/>
      <family val="2"/>
      <scheme val="minor"/>
    </font>
    <font>
      <sz val="11"/>
      <color theme="0"/>
      <name val="Calibri"/>
      <family val="2"/>
      <scheme val="minor"/>
    </font>
    <font>
      <sz val="9"/>
      <color theme="0"/>
      <name val="Courier New"/>
      <family val="3"/>
    </font>
    <font>
      <b/>
      <sz val="14"/>
      <color theme="1"/>
      <name val="Calibri"/>
      <family val="2"/>
      <scheme val="minor"/>
    </font>
    <font>
      <b/>
      <sz val="12"/>
      <color rgb="FF0000FF"/>
      <name val="Calibri"/>
      <family val="2"/>
      <scheme val="minor"/>
    </font>
    <font>
      <b/>
      <sz val="12"/>
      <name val="Calibri"/>
      <family val="2"/>
      <scheme val="minor"/>
    </font>
    <font>
      <b/>
      <sz val="11"/>
      <name val="Calibri"/>
      <family val="2"/>
      <scheme val="minor"/>
    </font>
    <font>
      <b/>
      <sz val="12"/>
      <color rgb="FFFF0000"/>
      <name val="Calibri"/>
      <family val="2"/>
      <scheme val="minor"/>
    </font>
    <font>
      <i/>
      <sz val="11"/>
      <color theme="1"/>
      <name val="Calibri"/>
      <family val="2"/>
      <scheme val="minor"/>
    </font>
    <font>
      <sz val="12"/>
      <color rgb="FF00B050"/>
      <name val="Calibri"/>
      <family val="2"/>
      <scheme val="minor"/>
    </font>
    <font>
      <b/>
      <sz val="11"/>
      <color rgb="FF0033CC"/>
      <name val="Calibri"/>
      <family val="2"/>
      <scheme val="minor"/>
    </font>
    <font>
      <i/>
      <sz val="11"/>
      <color theme="0" tint="-0.249977111117893"/>
      <name val="Calibri"/>
      <family val="2"/>
      <scheme val="minor"/>
    </font>
    <font>
      <sz val="11"/>
      <color theme="0" tint="-0.249977111117893"/>
      <name val="Calibri"/>
      <family val="2"/>
      <scheme val="minor"/>
    </font>
    <font>
      <i/>
      <sz val="10"/>
      <color theme="1"/>
      <name val="Calibri"/>
      <family val="2"/>
      <scheme val="minor"/>
    </font>
    <font>
      <sz val="11"/>
      <color theme="2" tint="-0.249977111117893"/>
      <name val="Calibri"/>
      <family val="2"/>
      <scheme val="minor"/>
    </font>
  </fonts>
  <fills count="33">
    <fill>
      <patternFill patternType="none"/>
    </fill>
    <fill>
      <patternFill patternType="gray125"/>
    </fill>
    <fill>
      <patternFill patternType="solid">
        <fgColor theme="3" tint="0.59999389629810485"/>
        <bgColor indexed="64"/>
      </patternFill>
    </fill>
    <fill>
      <patternFill patternType="solid">
        <fgColor theme="6" tint="0.39997558519241921"/>
        <bgColor indexed="64"/>
      </patternFill>
    </fill>
    <fill>
      <patternFill patternType="solid">
        <fgColor indexed="4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517">
    <xf numFmtId="0" fontId="0" fillId="0" borderId="0"/>
    <xf numFmtId="0" fontId="5" fillId="0" borderId="0"/>
    <xf numFmtId="0" fontId="9" fillId="0" borderId="0"/>
    <xf numFmtId="166" fontId="12"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23" borderId="19" applyNumberFormat="0" applyAlignment="0" applyProtection="0"/>
    <xf numFmtId="0" fontId="19" fillId="23" borderId="19" applyNumberFormat="0" applyAlignment="0" applyProtection="0"/>
    <xf numFmtId="0" fontId="20" fillId="24" borderId="20" applyNumberFormat="0" applyAlignment="0" applyProtection="0"/>
    <xf numFmtId="0" fontId="20" fillId="24" borderId="20"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7" borderId="0" applyNumberFormat="0" applyBorder="0" applyAlignment="0" applyProtection="0"/>
    <xf numFmtId="0" fontId="22" fillId="7" borderId="0" applyNumberFormat="0" applyBorder="0" applyAlignment="0" applyProtection="0"/>
    <xf numFmtId="0" fontId="23" fillId="0" borderId="21" applyNumberFormat="0" applyFill="0" applyAlignment="0" applyProtection="0"/>
    <xf numFmtId="0" fontId="23" fillId="0" borderId="21" applyNumberFormat="0" applyFill="0" applyAlignment="0" applyProtection="0"/>
    <xf numFmtId="0" fontId="24" fillId="0" borderId="22"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10" borderId="19" applyNumberFormat="0" applyAlignment="0" applyProtection="0"/>
    <xf numFmtId="0" fontId="26" fillId="10" borderId="19" applyNumberFormat="0" applyAlignment="0" applyProtection="0"/>
    <xf numFmtId="0" fontId="27" fillId="0" borderId="24" applyNumberFormat="0" applyFill="0" applyAlignment="0" applyProtection="0"/>
    <xf numFmtId="0" fontId="27" fillId="0" borderId="24" applyNumberFormat="0" applyFill="0" applyAlignment="0" applyProtection="0"/>
    <xf numFmtId="0" fontId="28" fillId="25" borderId="0" applyNumberFormat="0" applyBorder="0" applyAlignment="0" applyProtection="0"/>
    <xf numFmtId="0" fontId="28" fillId="25" borderId="0" applyNumberFormat="0" applyBorder="0" applyAlignment="0" applyProtection="0"/>
    <xf numFmtId="0" fontId="2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9" fillId="0" borderId="0"/>
    <xf numFmtId="0" fontId="15" fillId="0" borderId="0"/>
    <xf numFmtId="0" fontId="29" fillId="0" borderId="0"/>
    <xf numFmtId="0" fontId="2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6" borderId="25" applyNumberFormat="0" applyFont="0" applyAlignment="0" applyProtection="0"/>
    <xf numFmtId="0" fontId="15" fillId="26" borderId="25" applyNumberFormat="0" applyFont="0" applyAlignment="0" applyProtection="0"/>
    <xf numFmtId="0" fontId="15" fillId="26" borderId="25" applyNumberFormat="0" applyFont="0" applyAlignment="0" applyProtection="0"/>
    <xf numFmtId="0" fontId="30" fillId="23" borderId="26" applyNumberFormat="0" applyAlignment="0" applyProtection="0"/>
    <xf numFmtId="0" fontId="30" fillId="23" borderId="26"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27" applyNumberFormat="0" applyFill="0" applyAlignment="0" applyProtection="0"/>
    <xf numFmtId="0" fontId="32" fillId="0" borderId="27"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9" fillId="0" borderId="0"/>
    <xf numFmtId="44" fontId="9" fillId="0" borderId="0" applyFont="0" applyFill="0" applyBorder="0" applyAlignment="0" applyProtection="0"/>
  </cellStyleXfs>
  <cellXfs count="287">
    <xf numFmtId="0" fontId="0" fillId="0" borderId="0" xfId="0"/>
    <xf numFmtId="14" fontId="0" fillId="0" borderId="0" xfId="0" applyNumberFormat="1"/>
    <xf numFmtId="0" fontId="1" fillId="0" borderId="0" xfId="0" applyFont="1"/>
    <xf numFmtId="0" fontId="0" fillId="0" borderId="0" xfId="0" applyAlignment="1">
      <alignment horizontal="right"/>
    </xf>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0" xfId="0" applyFill="1" applyBorder="1"/>
    <xf numFmtId="0" fontId="1" fillId="0" borderId="0"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applyAlignment="1">
      <alignment horizontal="right"/>
    </xf>
    <xf numFmtId="0" fontId="0" fillId="2" borderId="1" xfId="0" applyFill="1" applyBorder="1" applyAlignment="1">
      <alignment horizontal="left"/>
    </xf>
    <xf numFmtId="14" fontId="0" fillId="2" borderId="11" xfId="0" applyNumberFormat="1" applyFill="1" applyBorder="1" applyAlignment="1">
      <alignment horizontal="left"/>
    </xf>
    <xf numFmtId="0" fontId="0" fillId="2" borderId="1" xfId="0" applyFill="1" applyBorder="1"/>
    <xf numFmtId="0" fontId="0" fillId="2" borderId="11" xfId="0" applyFill="1" applyBorder="1"/>
    <xf numFmtId="14" fontId="0" fillId="2" borderId="1" xfId="0" applyNumberFormat="1" applyFill="1" applyBorder="1"/>
    <xf numFmtId="164" fontId="0" fillId="0" borderId="11" xfId="0" applyNumberFormat="1" applyBorder="1"/>
    <xf numFmtId="0" fontId="4" fillId="2" borderId="11" xfId="0" applyFont="1" applyFill="1" applyBorder="1" applyAlignment="1">
      <alignment horizontal="center"/>
    </xf>
    <xf numFmtId="0" fontId="0" fillId="3" borderId="0" xfId="0" applyFill="1"/>
    <xf numFmtId="164" fontId="0" fillId="0" borderId="0" xfId="0" applyNumberFormat="1"/>
    <xf numFmtId="0" fontId="6" fillId="0" borderId="6" xfId="1" applyFont="1" applyBorder="1" applyAlignment="1">
      <alignment horizontal="left"/>
    </xf>
    <xf numFmtId="0" fontId="6" fillId="0" borderId="8" xfId="1" applyFont="1" applyBorder="1" applyAlignment="1">
      <alignment horizontal="left" vertical="top" wrapText="1"/>
    </xf>
    <xf numFmtId="0" fontId="7" fillId="0" borderId="0" xfId="0" applyFont="1" applyBorder="1"/>
    <xf numFmtId="0" fontId="7" fillId="0" borderId="9" xfId="0" applyFont="1" applyBorder="1"/>
    <xf numFmtId="0" fontId="3" fillId="0" borderId="0" xfId="0" applyFont="1"/>
    <xf numFmtId="0" fontId="0" fillId="0" borderId="12" xfId="0" applyBorder="1"/>
    <xf numFmtId="0" fontId="0" fillId="0" borderId="13" xfId="0" applyBorder="1"/>
    <xf numFmtId="0" fontId="0" fillId="2" borderId="13" xfId="0" applyFill="1" applyBorder="1" applyAlignment="1">
      <alignment horizontal="center"/>
    </xf>
    <xf numFmtId="0" fontId="0" fillId="2" borderId="13" xfId="0" applyFill="1" applyBorder="1"/>
    <xf numFmtId="0" fontId="7" fillId="0" borderId="13" xfId="0" applyFont="1" applyBorder="1"/>
    <xf numFmtId="0" fontId="0" fillId="0" borderId="14" xfId="0" applyBorder="1"/>
    <xf numFmtId="0" fontId="0" fillId="0" borderId="4" xfId="0" applyFill="1" applyBorder="1" applyAlignment="1">
      <alignment horizontal="right"/>
    </xf>
    <xf numFmtId="14" fontId="0" fillId="2" borderId="18" xfId="0" applyNumberFormat="1" applyFill="1" applyBorder="1"/>
    <xf numFmtId="164" fontId="0" fillId="0" borderId="18" xfId="0" applyNumberFormat="1" applyBorder="1"/>
    <xf numFmtId="0" fontId="0" fillId="0" borderId="0" xfId="0" applyBorder="1" applyAlignment="1">
      <alignment wrapText="1"/>
    </xf>
    <xf numFmtId="0" fontId="0" fillId="0" borderId="0" xfId="0" applyBorder="1" applyAlignment="1">
      <alignment horizontal="right" wrapText="1"/>
    </xf>
    <xf numFmtId="0" fontId="0" fillId="0" borderId="0" xfId="0" applyBorder="1" applyAlignment="1">
      <alignment horizontal="center"/>
    </xf>
    <xf numFmtId="0" fontId="1" fillId="0" borderId="0" xfId="0" applyFont="1" applyBorder="1" applyAlignment="1">
      <alignment horizontal="left"/>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0" borderId="4" xfId="0" applyFill="1" applyBorder="1"/>
    <xf numFmtId="0" fontId="10" fillId="4" borderId="3" xfId="2" applyFont="1" applyFill="1" applyBorder="1" applyAlignment="1">
      <alignment horizontal="center"/>
    </xf>
    <xf numFmtId="0" fontId="11" fillId="0" borderId="0" xfId="2" applyFont="1" applyBorder="1"/>
    <xf numFmtId="166" fontId="13" fillId="0" borderId="6" xfId="3" applyNumberFormat="1" applyFont="1" applyBorder="1" applyAlignment="1" applyProtection="1">
      <alignment horizontal="left"/>
    </xf>
    <xf numFmtId="0" fontId="11" fillId="0" borderId="0" xfId="2" applyFont="1" applyBorder="1" applyAlignment="1">
      <alignment horizontal="center"/>
    </xf>
    <xf numFmtId="0" fontId="11" fillId="0" borderId="7" xfId="2" applyFont="1" applyBorder="1" applyAlignment="1">
      <alignment horizontal="center"/>
    </xf>
    <xf numFmtId="167" fontId="0" fillId="0" borderId="0" xfId="0" applyNumberFormat="1"/>
    <xf numFmtId="0" fontId="34" fillId="0" borderId="12" xfId="1" applyFont="1" applyBorder="1" applyAlignment="1"/>
    <xf numFmtId="0" fontId="34" fillId="0" borderId="13" xfId="1" applyFont="1" applyBorder="1" applyAlignment="1"/>
    <xf numFmtId="0" fontId="8" fillId="0" borderId="0" xfId="1" applyFont="1"/>
    <xf numFmtId="0" fontId="35" fillId="0" borderId="17" xfId="1" applyFont="1" applyBorder="1" applyAlignment="1">
      <alignment vertical="top" wrapText="1"/>
    </xf>
    <xf numFmtId="0" fontId="36" fillId="0" borderId="3" xfId="1" applyFont="1" applyBorder="1" applyAlignment="1">
      <alignment horizontal="center" vertical="top" wrapText="1"/>
    </xf>
    <xf numFmtId="0" fontId="36" fillId="0" borderId="17" xfId="1" applyFont="1" applyBorder="1" applyAlignment="1">
      <alignment horizontal="center" vertical="top" wrapText="1"/>
    </xf>
    <xf numFmtId="0" fontId="8" fillId="0" borderId="15" xfId="1" applyFont="1" applyBorder="1"/>
    <xf numFmtId="14" fontId="36" fillId="0" borderId="15" xfId="1" applyNumberFormat="1" applyFont="1" applyBorder="1" applyAlignment="1">
      <alignment horizontal="center" vertical="top" wrapText="1"/>
    </xf>
    <xf numFmtId="0" fontId="37" fillId="0" borderId="16" xfId="1" applyFont="1" applyBorder="1" applyAlignment="1">
      <alignment horizontal="center" vertical="top" wrapText="1"/>
    </xf>
    <xf numFmtId="14" fontId="36" fillId="0" borderId="16" xfId="1" applyNumberFormat="1" applyFont="1" applyBorder="1" applyAlignment="1">
      <alignment horizontal="center" vertical="top" wrapText="1"/>
    </xf>
    <xf numFmtId="0" fontId="6" fillId="0" borderId="10" xfId="1" applyFont="1" applyBorder="1" applyAlignment="1">
      <alignment horizontal="center" vertical="top" wrapText="1"/>
    </xf>
    <xf numFmtId="16" fontId="37" fillId="0" borderId="16" xfId="1" quotePrefix="1" applyNumberFormat="1" applyFont="1" applyBorder="1" applyAlignment="1">
      <alignment horizontal="center" vertical="top" wrapText="1"/>
    </xf>
    <xf numFmtId="165" fontId="37" fillId="0" borderId="10" xfId="1" quotePrefix="1" applyNumberFormat="1" applyFont="1" applyBorder="1" applyAlignment="1">
      <alignment horizontal="center" vertical="top" wrapText="1"/>
    </xf>
    <xf numFmtId="6" fontId="37" fillId="0" borderId="10" xfId="1" applyNumberFormat="1" applyFont="1" applyBorder="1" applyAlignment="1">
      <alignment horizontal="center" vertical="top" wrapText="1"/>
    </xf>
    <xf numFmtId="0" fontId="37" fillId="0" borderId="15" xfId="1" applyFont="1" applyBorder="1" applyAlignment="1">
      <alignment horizontal="center" vertical="top" wrapText="1"/>
    </xf>
    <xf numFmtId="0" fontId="16" fillId="0" borderId="10" xfId="1" applyFont="1" applyBorder="1" applyAlignment="1">
      <alignment horizontal="center" vertical="top" wrapText="1"/>
    </xf>
    <xf numFmtId="165" fontId="37" fillId="0" borderId="16" xfId="1" quotePrefix="1" applyNumberFormat="1" applyFont="1" applyBorder="1" applyAlignment="1">
      <alignment horizontal="center" vertical="top" wrapText="1"/>
    </xf>
    <xf numFmtId="0" fontId="8" fillId="0" borderId="0" xfId="1" applyFont="1" applyBorder="1"/>
    <xf numFmtId="0" fontId="34" fillId="0" borderId="8" xfId="1" applyFont="1" applyBorder="1" applyAlignment="1"/>
    <xf numFmtId="0" fontId="34" fillId="0" borderId="9" xfId="1" applyFont="1" applyBorder="1" applyAlignment="1"/>
    <xf numFmtId="0" fontId="34" fillId="0" borderId="0" xfId="1" applyFont="1" applyBorder="1" applyAlignment="1"/>
    <xf numFmtId="0" fontId="34" fillId="0" borderId="13" xfId="1" applyFont="1" applyBorder="1" applyAlignment="1">
      <alignment vertical="top" wrapText="1"/>
    </xf>
    <xf numFmtId="0" fontId="36" fillId="0" borderId="14" xfId="1" applyFont="1" applyBorder="1" applyAlignment="1">
      <alignment horizontal="center" vertical="top" wrapText="1"/>
    </xf>
    <xf numFmtId="0" fontId="36" fillId="0" borderId="0" xfId="1" applyFont="1" applyBorder="1" applyAlignment="1">
      <alignment horizontal="center" vertical="top" wrapText="1"/>
    </xf>
    <xf numFmtId="0" fontId="38" fillId="0" borderId="0" xfId="1" applyFont="1" applyBorder="1"/>
    <xf numFmtId="0" fontId="38" fillId="0" borderId="0" xfId="1" applyFont="1"/>
    <xf numFmtId="0" fontId="39" fillId="0" borderId="2" xfId="0" applyFont="1" applyBorder="1"/>
    <xf numFmtId="6" fontId="40" fillId="0" borderId="12" xfId="1" applyNumberFormat="1" applyFont="1" applyBorder="1" applyAlignment="1">
      <alignment horizontal="left" vertical="top"/>
    </xf>
    <xf numFmtId="6" fontId="38" fillId="0" borderId="13" xfId="1" applyNumberFormat="1" applyFont="1" applyBorder="1" applyAlignment="1">
      <alignment horizontal="center" vertical="top" wrapText="1"/>
    </xf>
    <xf numFmtId="0" fontId="39" fillId="0" borderId="14" xfId="0" applyFont="1" applyBorder="1"/>
    <xf numFmtId="0" fontId="39" fillId="0" borderId="0" xfId="0" applyFont="1" applyBorder="1"/>
    <xf numFmtId="6" fontId="34" fillId="0" borderId="0" xfId="1" applyNumberFormat="1" applyFont="1" applyBorder="1" applyAlignment="1">
      <alignment horizontal="center" vertical="top" wrapText="1"/>
    </xf>
    <xf numFmtId="6" fontId="34" fillId="0" borderId="13" xfId="1" applyNumberFormat="1" applyFont="1" applyBorder="1" applyAlignment="1">
      <alignment horizontal="center" vertical="top" wrapText="1"/>
    </xf>
    <xf numFmtId="0" fontId="39" fillId="0" borderId="16" xfId="0" applyFont="1" applyBorder="1"/>
    <xf numFmtId="0" fontId="39" fillId="0" borderId="0" xfId="0" applyFont="1"/>
    <xf numFmtId="0" fontId="41" fillId="0" borderId="0" xfId="0" applyFont="1"/>
    <xf numFmtId="0" fontId="39" fillId="0" borderId="0" xfId="0" applyFont="1" applyAlignment="1">
      <alignment horizontal="center" wrapText="1"/>
    </xf>
    <xf numFmtId="49" fontId="42" fillId="0" borderId="0" xfId="0" applyNumberFormat="1" applyFont="1"/>
    <xf numFmtId="0" fontId="43" fillId="0" borderId="0" xfId="0" applyFont="1"/>
    <xf numFmtId="49" fontId="44" fillId="0" borderId="0" xfId="0" applyNumberFormat="1" applyFont="1"/>
    <xf numFmtId="49" fontId="8" fillId="0" borderId="0" xfId="0" applyNumberFormat="1" applyFont="1" applyAlignment="1">
      <alignment vertical="center"/>
    </xf>
    <xf numFmtId="49" fontId="42" fillId="0" borderId="0" xfId="0" applyNumberFormat="1" applyFont="1" applyAlignment="1">
      <alignment vertical="center"/>
    </xf>
    <xf numFmtId="0" fontId="6" fillId="0" borderId="0" xfId="1" applyFont="1"/>
    <xf numFmtId="0" fontId="0" fillId="0" borderId="0" xfId="0" applyBorder="1" applyAlignment="1"/>
    <xf numFmtId="0" fontId="6" fillId="0" borderId="0" xfId="1" applyFont="1" applyAlignment="1">
      <alignment horizontal="center"/>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right"/>
    </xf>
    <xf numFmtId="0" fontId="0" fillId="27" borderId="0" xfId="0" applyFill="1" applyBorder="1"/>
    <xf numFmtId="0" fontId="4" fillId="27" borderId="0" xfId="0" applyFont="1" applyFill="1" applyBorder="1" applyAlignment="1">
      <alignment horizontal="left"/>
    </xf>
    <xf numFmtId="0" fontId="0" fillId="27" borderId="1" xfId="0" applyFill="1" applyBorder="1"/>
    <xf numFmtId="0" fontId="40" fillId="0" borderId="0" xfId="1" applyFont="1"/>
    <xf numFmtId="0" fontId="4" fillId="27" borderId="0" xfId="0" applyFont="1" applyFill="1" applyBorder="1" applyAlignment="1">
      <alignment horizontal="center"/>
    </xf>
    <xf numFmtId="0" fontId="0" fillId="0" borderId="0" xfId="0" applyFill="1" applyBorder="1" applyAlignment="1">
      <alignment horizontal="right"/>
    </xf>
    <xf numFmtId="0" fontId="34" fillId="0" borderId="15" xfId="1" applyFont="1" applyBorder="1" applyAlignment="1">
      <alignment horizontal="center" vertical="center" wrapText="1"/>
    </xf>
    <xf numFmtId="0" fontId="34" fillId="0" borderId="2" xfId="1" applyFont="1" applyBorder="1" applyAlignment="1">
      <alignment horizontal="center" vertical="center" wrapText="1"/>
    </xf>
    <xf numFmtId="0" fontId="34" fillId="0" borderId="13" xfId="1" applyFont="1" applyBorder="1" applyAlignment="1">
      <alignment horizontal="center" vertical="center" wrapText="1"/>
    </xf>
    <xf numFmtId="0" fontId="10" fillId="4" borderId="4" xfId="2" applyFont="1" applyFill="1" applyBorder="1" applyAlignment="1"/>
    <xf numFmtId="0" fontId="10" fillId="4" borderId="5" xfId="2" applyFont="1" applyFill="1" applyBorder="1" applyAlignment="1"/>
    <xf numFmtId="0" fontId="47" fillId="0" borderId="0" xfId="0" applyFont="1"/>
    <xf numFmtId="0" fontId="46" fillId="0" borderId="0" xfId="0" applyFont="1" applyBorder="1"/>
    <xf numFmtId="0" fontId="0" fillId="0" borderId="0" xfId="0" applyFill="1"/>
    <xf numFmtId="0" fontId="46" fillId="0" borderId="0" xfId="0" applyFont="1" applyFill="1"/>
    <xf numFmtId="0" fontId="3" fillId="0" borderId="0" xfId="0" applyFont="1" applyBorder="1"/>
    <xf numFmtId="0" fontId="8" fillId="0" borderId="0" xfId="1" applyFont="1" applyAlignment="1">
      <alignment horizontal="center"/>
    </xf>
    <xf numFmtId="0" fontId="38" fillId="0" borderId="0" xfId="1" applyFont="1" applyBorder="1" applyAlignment="1">
      <alignment horizontal="center"/>
    </xf>
    <xf numFmtId="1" fontId="38" fillId="0" borderId="0" xfId="1" applyNumberFormat="1" applyFont="1" applyBorder="1" applyAlignment="1">
      <alignment horizontal="center"/>
    </xf>
    <xf numFmtId="0" fontId="40" fillId="0" borderId="4" xfId="1" applyFont="1" applyBorder="1" applyAlignment="1">
      <alignment horizontal="center"/>
    </xf>
    <xf numFmtId="0" fontId="40" fillId="0" borderId="6" xfId="1" applyFont="1" applyBorder="1"/>
    <xf numFmtId="0" fontId="40" fillId="0" borderId="8" xfId="1" applyFont="1" applyBorder="1"/>
    <xf numFmtId="0" fontId="38" fillId="0" borderId="9" xfId="1" applyFont="1" applyBorder="1" applyAlignment="1">
      <alignment horizontal="center"/>
    </xf>
    <xf numFmtId="0" fontId="38" fillId="0" borderId="9" xfId="1" applyFont="1" applyBorder="1"/>
    <xf numFmtId="0" fontId="48" fillId="0" borderId="0" xfId="0" applyFont="1" applyBorder="1"/>
    <xf numFmtId="0" fontId="48" fillId="0" borderId="9" xfId="0" applyFont="1" applyBorder="1"/>
    <xf numFmtId="0" fontId="49" fillId="0" borderId="0" xfId="0" applyFont="1"/>
    <xf numFmtId="0" fontId="50" fillId="0" borderId="0" xfId="0" applyFont="1" applyBorder="1"/>
    <xf numFmtId="0" fontId="51" fillId="0" borderId="0" xfId="0" applyFont="1"/>
    <xf numFmtId="0" fontId="50" fillId="0" borderId="0" xfId="0" applyFont="1" applyAlignment="1">
      <alignment horizontal="right"/>
    </xf>
    <xf numFmtId="0" fontId="51" fillId="0" borderId="0" xfId="0" applyFont="1" applyBorder="1"/>
    <xf numFmtId="0" fontId="50" fillId="0" borderId="0" xfId="0" applyFont="1"/>
    <xf numFmtId="0" fontId="50" fillId="0" borderId="2" xfId="0" applyFont="1" applyBorder="1" applyAlignment="1">
      <alignment horizontal="center"/>
    </xf>
    <xf numFmtId="0" fontId="0" fillId="0" borderId="0" xfId="0" applyFill="1" applyAlignment="1"/>
    <xf numFmtId="0" fontId="0" fillId="2" borderId="0" xfId="0" applyFill="1" applyAlignment="1">
      <alignment horizontal="right"/>
    </xf>
    <xf numFmtId="0" fontId="0" fillId="27" borderId="0" xfId="0" applyFill="1" applyAlignment="1">
      <alignment horizontal="right"/>
    </xf>
    <xf numFmtId="0" fontId="0" fillId="0" borderId="0" xfId="0" applyFill="1" applyAlignment="1">
      <alignment horizontal="right"/>
    </xf>
    <xf numFmtId="0" fontId="53" fillId="27" borderId="6" xfId="0" applyFont="1" applyFill="1" applyBorder="1"/>
    <xf numFmtId="0" fontId="57" fillId="0" borderId="0" xfId="0" applyFont="1"/>
    <xf numFmtId="0" fontId="40" fillId="0" borderId="0" xfId="1" applyFont="1" applyBorder="1" applyAlignment="1">
      <alignment horizontal="center"/>
    </xf>
    <xf numFmtId="0" fontId="40" fillId="0" borderId="0" xfId="1" applyFont="1" applyBorder="1"/>
    <xf numFmtId="0" fontId="6" fillId="0" borderId="3" xfId="1" applyFont="1" applyBorder="1"/>
    <xf numFmtId="0" fontId="6" fillId="0" borderId="4" xfId="1" applyFont="1" applyBorder="1"/>
    <xf numFmtId="0" fontId="8" fillId="0" borderId="4" xfId="1" applyFont="1" applyBorder="1"/>
    <xf numFmtId="0" fontId="6" fillId="0" borderId="6" xfId="1" applyFont="1" applyBorder="1"/>
    <xf numFmtId="0" fontId="6" fillId="0" borderId="0" xfId="1" applyFont="1" applyBorder="1"/>
    <xf numFmtId="0" fontId="6" fillId="0" borderId="0" xfId="1" applyFont="1" applyBorder="1" applyAlignment="1">
      <alignment horizontal="center"/>
    </xf>
    <xf numFmtId="0" fontId="40" fillId="0" borderId="9" xfId="1" applyFont="1" applyBorder="1" applyAlignment="1">
      <alignment horizontal="center"/>
    </xf>
    <xf numFmtId="0" fontId="6" fillId="0" borderId="9" xfId="1" applyFont="1" applyBorder="1"/>
    <xf numFmtId="0" fontId="8" fillId="0" borderId="9" xfId="1" applyFont="1" applyBorder="1"/>
    <xf numFmtId="0" fontId="40" fillId="0" borderId="9" xfId="1" applyFont="1" applyBorder="1"/>
    <xf numFmtId="0" fontId="58" fillId="0" borderId="0" xfId="0" applyFont="1" applyBorder="1" applyAlignment="1">
      <alignment horizontal="right"/>
    </xf>
    <xf numFmtId="167" fontId="4" fillId="27" borderId="0" xfId="0" applyNumberFormat="1" applyFont="1" applyFill="1" applyBorder="1" applyAlignment="1">
      <alignment horizontal="center"/>
    </xf>
    <xf numFmtId="0" fontId="0" fillId="2" borderId="0" xfId="0" applyFill="1" applyBorder="1"/>
    <xf numFmtId="0" fontId="3" fillId="0" borderId="0" xfId="0" applyFont="1" applyAlignment="1">
      <alignment horizontal="center"/>
    </xf>
    <xf numFmtId="0" fontId="3" fillId="0" borderId="28" xfId="0" applyFont="1" applyBorder="1" applyAlignment="1">
      <alignment horizontal="center"/>
    </xf>
    <xf numFmtId="0" fontId="0" fillId="0" borderId="28" xfId="0" applyBorder="1"/>
    <xf numFmtId="0" fontId="0" fillId="0" borderId="28" xfId="0" applyBorder="1" applyAlignment="1">
      <alignment wrapText="1"/>
    </xf>
    <xf numFmtId="0" fontId="3" fillId="0" borderId="28" xfId="0" applyFont="1" applyBorder="1" applyAlignment="1">
      <alignment horizontal="center" wrapText="1"/>
    </xf>
    <xf numFmtId="0" fontId="59" fillId="0" borderId="0" xfId="0" applyFont="1"/>
    <xf numFmtId="0" fontId="1" fillId="0" borderId="9" xfId="0" applyFont="1" applyBorder="1"/>
    <xf numFmtId="0" fontId="60" fillId="0" borderId="0" xfId="0" applyFont="1" applyBorder="1" applyAlignment="1"/>
    <xf numFmtId="0" fontId="1" fillId="0" borderId="9" xfId="0" applyFont="1" applyBorder="1" applyAlignment="1">
      <alignment horizontal="right"/>
    </xf>
    <xf numFmtId="0" fontId="52" fillId="0" borderId="0" xfId="0" applyFont="1" applyBorder="1" applyAlignment="1">
      <alignment horizontal="right"/>
    </xf>
    <xf numFmtId="0" fontId="8" fillId="0" borderId="0" xfId="1" applyFont="1" applyAlignment="1">
      <alignment horizontal="left"/>
    </xf>
    <xf numFmtId="0" fontId="48" fillId="0" borderId="0" xfId="0" applyFont="1" applyBorder="1" applyAlignment="1">
      <alignment horizontal="right"/>
    </xf>
    <xf numFmtId="0" fontId="45" fillId="0" borderId="0" xfId="0" applyFont="1" applyBorder="1"/>
    <xf numFmtId="0" fontId="0" fillId="0" borderId="2" xfId="0" applyBorder="1"/>
    <xf numFmtId="0" fontId="63" fillId="0" borderId="0" xfId="0" applyFont="1" applyBorder="1" applyAlignment="1">
      <alignment horizontal="right" vertical="center" readingOrder="1"/>
    </xf>
    <xf numFmtId="0" fontId="63" fillId="0" borderId="0" xfId="0" applyFont="1"/>
    <xf numFmtId="0" fontId="0" fillId="0" borderId="0" xfId="0" applyNumberFormat="1"/>
    <xf numFmtId="0" fontId="62" fillId="0" borderId="0" xfId="0" applyFont="1"/>
    <xf numFmtId="0" fontId="49" fillId="0" borderId="6" xfId="0" applyFont="1" applyBorder="1"/>
    <xf numFmtId="0" fontId="49" fillId="0" borderId="0" xfId="0" applyFont="1" applyBorder="1"/>
    <xf numFmtId="0" fontId="49" fillId="0" borderId="7" xfId="0" applyFont="1" applyBorder="1"/>
    <xf numFmtId="0" fontId="64" fillId="0" borderId="0" xfId="0" applyFont="1"/>
    <xf numFmtId="0" fontId="65" fillId="0" borderId="0" xfId="0" applyFont="1" applyBorder="1"/>
    <xf numFmtId="0" fontId="4" fillId="0" borderId="3" xfId="0" applyFont="1" applyBorder="1"/>
    <xf numFmtId="0" fontId="4" fillId="0" borderId="4" xfId="0" applyFont="1" applyBorder="1"/>
    <xf numFmtId="0" fontId="4" fillId="0" borderId="5" xfId="0" applyFont="1" applyBorder="1"/>
    <xf numFmtId="0" fontId="4" fillId="0" borderId="0" xfId="0" applyFont="1"/>
    <xf numFmtId="0" fontId="4" fillId="0" borderId="6" xfId="0" applyFont="1" applyBorder="1"/>
    <xf numFmtId="0" fontId="66" fillId="0" borderId="0" xfId="0" applyFont="1" applyBorder="1"/>
    <xf numFmtId="0" fontId="4" fillId="0" borderId="7" xfId="0" applyFont="1" applyBorder="1"/>
    <xf numFmtId="0" fontId="67" fillId="0" borderId="0" xfId="0" applyFont="1" applyBorder="1"/>
    <xf numFmtId="0" fontId="4" fillId="0" borderId="8" xfId="0" applyFont="1" applyBorder="1"/>
    <xf numFmtId="0" fontId="4" fillId="0" borderId="9" xfId="0" applyFont="1" applyBorder="1"/>
    <xf numFmtId="0" fontId="4" fillId="0" borderId="10" xfId="0" applyFont="1" applyBorder="1"/>
    <xf numFmtId="0" fontId="69" fillId="0" borderId="0" xfId="0" applyFont="1"/>
    <xf numFmtId="0" fontId="4" fillId="2" borderId="0" xfId="0" applyFont="1" applyFill="1" applyBorder="1"/>
    <xf numFmtId="1" fontId="0" fillId="0" borderId="0" xfId="0" applyNumberFormat="1"/>
    <xf numFmtId="0" fontId="0" fillId="2" borderId="13" xfId="0" applyFill="1" applyBorder="1" applyAlignment="1" applyProtection="1">
      <alignment horizontal="center"/>
      <protection locked="0"/>
    </xf>
    <xf numFmtId="0" fontId="0" fillId="2" borderId="13" xfId="0" applyFill="1" applyBorder="1" applyProtection="1">
      <protection locked="0"/>
    </xf>
    <xf numFmtId="14" fontId="0" fillId="2" borderId="11" xfId="0" applyNumberFormat="1" applyFill="1" applyBorder="1" applyAlignment="1" applyProtection="1">
      <alignment horizontal="left"/>
      <protection locked="0"/>
    </xf>
    <xf numFmtId="0" fontId="4" fillId="2" borderId="11" xfId="0" applyFont="1" applyFill="1" applyBorder="1" applyAlignment="1" applyProtection="1">
      <alignment horizontal="center"/>
      <protection locked="0"/>
    </xf>
    <xf numFmtId="0" fontId="0" fillId="2" borderId="1" xfId="0" applyFill="1" applyBorder="1" applyProtection="1">
      <protection locked="0"/>
    </xf>
    <xf numFmtId="0" fontId="0" fillId="2" borderId="11" xfId="0" applyFill="1" applyBorder="1" applyProtection="1">
      <protection locked="0"/>
    </xf>
    <xf numFmtId="14" fontId="0" fillId="2" borderId="18" xfId="0" applyNumberFormat="1" applyFill="1" applyBorder="1" applyProtection="1">
      <protection locked="0"/>
    </xf>
    <xf numFmtId="14" fontId="0" fillId="2" borderId="1" xfId="0" applyNumberFormat="1" applyFill="1" applyBorder="1" applyProtection="1">
      <protection locked="0"/>
    </xf>
    <xf numFmtId="0" fontId="70" fillId="0" borderId="0" xfId="0" applyFont="1" applyBorder="1"/>
    <xf numFmtId="0" fontId="0" fillId="0" borderId="0" xfId="0" applyBorder="1" applyAlignment="1">
      <alignment horizontal="left"/>
    </xf>
    <xf numFmtId="0" fontId="71" fillId="0" borderId="0" xfId="0" applyFont="1"/>
    <xf numFmtId="164" fontId="0" fillId="0" borderId="4" xfId="0" applyNumberFormat="1" applyBorder="1"/>
    <xf numFmtId="0" fontId="50" fillId="0" borderId="0" xfId="0" applyFont="1" applyBorder="1" applyAlignment="1">
      <alignment horizontal="center"/>
    </xf>
    <xf numFmtId="0" fontId="0" fillId="0" borderId="0" xfId="0" applyAlignment="1">
      <alignment horizontal="left"/>
    </xf>
    <xf numFmtId="0" fontId="6" fillId="0" borderId="0" xfId="1" applyFont="1" applyAlignment="1">
      <alignment horizontal="left"/>
    </xf>
    <xf numFmtId="0" fontId="40" fillId="0" borderId="0" xfId="1" applyFont="1" applyAlignment="1">
      <alignment horizontal="center"/>
    </xf>
    <xf numFmtId="0" fontId="48" fillId="0" borderId="9" xfId="0" applyFont="1" applyBorder="1" applyAlignment="1">
      <alignment horizontal="center"/>
    </xf>
    <xf numFmtId="0" fontId="0" fillId="2" borderId="13" xfId="0" applyFill="1" applyBorder="1" applyProtection="1"/>
    <xf numFmtId="0" fontId="0" fillId="2" borderId="1" xfId="0" applyFill="1" applyBorder="1" applyProtection="1"/>
    <xf numFmtId="0" fontId="0" fillId="0" borderId="0" xfId="0" applyFill="1" applyBorder="1" applyAlignment="1" applyProtection="1">
      <alignment horizontal="left"/>
    </xf>
    <xf numFmtId="0" fontId="0" fillId="0" borderId="0" xfId="0" applyBorder="1" applyProtection="1"/>
    <xf numFmtId="0" fontId="0" fillId="0" borderId="0" xfId="0" applyBorder="1" applyAlignment="1" applyProtection="1">
      <alignment horizontal="right"/>
    </xf>
    <xf numFmtId="0" fontId="0" fillId="0" borderId="6" xfId="0" applyBorder="1" applyProtection="1"/>
    <xf numFmtId="0" fontId="48" fillId="0" borderId="0" xfId="0" applyFont="1" applyFill="1" applyBorder="1" applyAlignment="1" applyProtection="1">
      <alignment horizontal="left"/>
    </xf>
    <xf numFmtId="0" fontId="7" fillId="0" borderId="0" xfId="0" applyFont="1" applyBorder="1" applyProtection="1"/>
    <xf numFmtId="0" fontId="1" fillId="0" borderId="0" xfId="0" applyFont="1" applyBorder="1" applyProtection="1"/>
    <xf numFmtId="0" fontId="0" fillId="0" borderId="8" xfId="0" applyBorder="1" applyProtection="1"/>
    <xf numFmtId="0" fontId="4" fillId="2" borderId="1" xfId="0" applyFont="1" applyFill="1" applyBorder="1" applyProtection="1">
      <protection locked="0"/>
    </xf>
    <xf numFmtId="0" fontId="6" fillId="29" borderId="10" xfId="1" applyFont="1" applyFill="1" applyBorder="1" applyAlignment="1">
      <alignment horizontal="center" vertical="top" wrapText="1"/>
    </xf>
    <xf numFmtId="6" fontId="37" fillId="29" borderId="10" xfId="1" applyNumberFormat="1" applyFont="1" applyFill="1" applyBorder="1" applyAlignment="1">
      <alignment horizontal="center" vertical="top" wrapText="1"/>
    </xf>
    <xf numFmtId="14" fontId="36" fillId="0" borderId="6" xfId="1" applyNumberFormat="1" applyFont="1" applyBorder="1" applyAlignment="1">
      <alignment horizontal="center" vertical="top" wrapText="1"/>
    </xf>
    <xf numFmtId="14" fontId="36" fillId="0" borderId="8" xfId="1" applyNumberFormat="1" applyFont="1" applyBorder="1" applyAlignment="1">
      <alignment horizontal="center" vertical="top" wrapText="1"/>
    </xf>
    <xf numFmtId="0" fontId="6" fillId="0" borderId="9" xfId="1" applyFont="1" applyBorder="1" applyAlignment="1">
      <alignment horizontal="center" vertical="top" wrapText="1"/>
    </xf>
    <xf numFmtId="6" fontId="37" fillId="0" borderId="9" xfId="1" applyNumberFormat="1" applyFont="1" applyBorder="1" applyAlignment="1">
      <alignment horizontal="center" vertical="top" wrapText="1"/>
    </xf>
    <xf numFmtId="0" fontId="6" fillId="0" borderId="16" xfId="1" applyFont="1" applyBorder="1" applyAlignment="1">
      <alignment horizontal="center" vertical="top" wrapText="1"/>
    </xf>
    <xf numFmtId="6" fontId="37" fillId="0" borderId="16" xfId="1" applyNumberFormat="1" applyFont="1" applyBorder="1" applyAlignment="1">
      <alignment horizontal="center" vertical="top" wrapText="1"/>
    </xf>
    <xf numFmtId="0" fontId="36" fillId="0" borderId="15" xfId="1" applyFont="1" applyBorder="1" applyAlignment="1">
      <alignment horizontal="center" vertical="top" wrapText="1"/>
    </xf>
    <xf numFmtId="0" fontId="34" fillId="30" borderId="12" xfId="1" applyFont="1" applyFill="1" applyBorder="1" applyAlignment="1"/>
    <xf numFmtId="0" fontId="34" fillId="30" borderId="13" xfId="1" applyFont="1" applyFill="1" applyBorder="1" applyAlignment="1"/>
    <xf numFmtId="0" fontId="34" fillId="30" borderId="14" xfId="1" applyFont="1" applyFill="1" applyBorder="1" applyAlignment="1"/>
    <xf numFmtId="0" fontId="72" fillId="0" borderId="0" xfId="0" applyFont="1" applyBorder="1" applyAlignment="1" applyProtection="1">
      <alignment horizontal="right"/>
    </xf>
    <xf numFmtId="167" fontId="73" fillId="0" borderId="1" xfId="0" applyNumberFormat="1" applyFont="1" applyFill="1" applyBorder="1" applyAlignment="1" applyProtection="1">
      <alignment horizontal="center"/>
      <protection locked="0"/>
    </xf>
    <xf numFmtId="0" fontId="73" fillId="0" borderId="0" xfId="0" applyFont="1" applyBorder="1" applyProtection="1"/>
    <xf numFmtId="0" fontId="73" fillId="0" borderId="0" xfId="0" applyFont="1" applyBorder="1" applyAlignment="1" applyProtection="1">
      <alignment horizontal="right"/>
    </xf>
    <xf numFmtId="0" fontId="73" fillId="0" borderId="0" xfId="0" applyFont="1" applyBorder="1" applyAlignment="1" applyProtection="1">
      <alignment horizontal="left"/>
    </xf>
    <xf numFmtId="0" fontId="73" fillId="0" borderId="1" xfId="0" applyFont="1" applyFill="1" applyBorder="1" applyAlignment="1" applyProtection="1">
      <alignment horizontal="center"/>
      <protection locked="0"/>
    </xf>
    <xf numFmtId="0" fontId="73" fillId="0" borderId="1" xfId="0" applyFont="1" applyBorder="1" applyProtection="1"/>
    <xf numFmtId="0" fontId="73" fillId="0" borderId="0" xfId="0" applyFont="1" applyFill="1" applyBorder="1" applyAlignment="1" applyProtection="1">
      <alignment horizontal="right"/>
    </xf>
    <xf numFmtId="0" fontId="73" fillId="0" borderId="9" xfId="0" applyFont="1" applyBorder="1" applyProtection="1"/>
    <xf numFmtId="0" fontId="73" fillId="0" borderId="9" xfId="0" applyFont="1" applyBorder="1" applyAlignment="1" applyProtection="1">
      <alignment horizontal="right"/>
    </xf>
    <xf numFmtId="2" fontId="0" fillId="0" borderId="0" xfId="0" applyNumberFormat="1"/>
    <xf numFmtId="0" fontId="68" fillId="0" borderId="0" xfId="0" applyFont="1"/>
    <xf numFmtId="0" fontId="48" fillId="0" borderId="7" xfId="0" applyFont="1" applyBorder="1"/>
    <xf numFmtId="0" fontId="48" fillId="0" borderId="7" xfId="0" applyFont="1" applyBorder="1" applyAlignment="1">
      <alignment horizontal="left"/>
    </xf>
    <xf numFmtId="0" fontId="1" fillId="0" borderId="7" xfId="0" applyFont="1" applyBorder="1" applyAlignment="1" applyProtection="1">
      <alignment horizontal="left"/>
    </xf>
    <xf numFmtId="0" fontId="48" fillId="0" borderId="7" xfId="0" applyFont="1" applyFill="1" applyBorder="1" applyAlignment="1" applyProtection="1">
      <alignment horizontal="left"/>
    </xf>
    <xf numFmtId="0" fontId="1" fillId="0" borderId="10" xfId="0" applyFont="1" applyBorder="1" applyAlignment="1" applyProtection="1">
      <alignment horizontal="left"/>
    </xf>
    <xf numFmtId="0" fontId="74" fillId="0" borderId="0" xfId="0" applyFont="1" applyAlignment="1">
      <alignment horizontal="right"/>
    </xf>
    <xf numFmtId="0" fontId="74" fillId="0" borderId="0" xfId="0" applyFont="1" applyBorder="1"/>
    <xf numFmtId="0" fontId="74" fillId="0" borderId="12" xfId="0" applyFont="1" applyBorder="1" applyAlignment="1">
      <alignment horizontal="right"/>
    </xf>
    <xf numFmtId="0" fontId="74" fillId="0" borderId="14" xfId="0" applyFont="1" applyBorder="1"/>
    <xf numFmtId="0" fontId="75" fillId="0" borderId="0" xfId="0" applyFont="1" applyBorder="1"/>
    <xf numFmtId="0" fontId="75" fillId="0" borderId="0" xfId="0" applyFont="1" applyBorder="1" applyAlignment="1"/>
    <xf numFmtId="0" fontId="52" fillId="0" borderId="0" xfId="0" applyFont="1" applyFill="1" applyBorder="1"/>
    <xf numFmtId="0" fontId="61" fillId="0" borderId="0" xfId="0" applyFont="1" applyFill="1" applyBorder="1" applyAlignment="1">
      <alignment horizontal="left"/>
    </xf>
    <xf numFmtId="0" fontId="0" fillId="2" borderId="1" xfId="0" applyFill="1" applyBorder="1" applyAlignment="1" applyProtection="1">
      <alignment horizontal="left"/>
      <protection locked="0"/>
    </xf>
    <xf numFmtId="0" fontId="45" fillId="0" borderId="0" xfId="0" applyFont="1" applyBorder="1" applyAlignment="1" applyProtection="1">
      <alignment horizontal="center"/>
    </xf>
    <xf numFmtId="0" fontId="60" fillId="0" borderId="0" xfId="0" applyFont="1" applyFill="1" applyBorder="1" applyProtection="1">
      <protection locked="0"/>
    </xf>
    <xf numFmtId="0" fontId="4" fillId="0" borderId="0" xfId="0" applyFont="1" applyFill="1" applyBorder="1" applyAlignment="1">
      <alignment horizontal="right"/>
    </xf>
    <xf numFmtId="0" fontId="61" fillId="0" borderId="0" xfId="0" applyFont="1" applyFill="1" applyBorder="1" applyAlignment="1">
      <alignment horizontal="left"/>
    </xf>
    <xf numFmtId="0" fontId="0" fillId="2" borderId="1" xfId="0" applyFill="1" applyBorder="1" applyAlignment="1" applyProtection="1">
      <alignment horizontal="left"/>
      <protection locked="0"/>
    </xf>
    <xf numFmtId="0" fontId="45" fillId="0" borderId="0" xfId="0" applyFont="1" applyBorder="1" applyAlignment="1" applyProtection="1">
      <alignment horizontal="center"/>
    </xf>
    <xf numFmtId="0" fontId="61" fillId="0" borderId="0" xfId="0" applyFont="1" applyFill="1" applyBorder="1" applyAlignment="1">
      <alignment horizontal="left"/>
    </xf>
    <xf numFmtId="0" fontId="0" fillId="2" borderId="1" xfId="0" applyFill="1" applyBorder="1" applyAlignment="1" applyProtection="1">
      <alignment horizontal="left"/>
      <protection locked="0"/>
    </xf>
    <xf numFmtId="0" fontId="45" fillId="0" borderId="0" xfId="0" applyFont="1" applyBorder="1" applyAlignment="1" applyProtection="1">
      <alignment horizontal="center"/>
    </xf>
    <xf numFmtId="0" fontId="0" fillId="31" borderId="0" xfId="0" applyFill="1"/>
    <xf numFmtId="0" fontId="61" fillId="0" borderId="0" xfId="0" applyFont="1" applyFill="1" applyBorder="1" applyAlignment="1">
      <alignment horizontal="left"/>
    </xf>
    <xf numFmtId="0" fontId="0" fillId="2" borderId="1" xfId="0" applyFill="1" applyBorder="1" applyAlignment="1" applyProtection="1">
      <alignment horizontal="left"/>
      <protection locked="0"/>
    </xf>
    <xf numFmtId="0" fontId="45" fillId="0" borderId="0" xfId="0" applyFont="1" applyBorder="1" applyAlignment="1" applyProtection="1">
      <alignment horizontal="center"/>
    </xf>
    <xf numFmtId="0" fontId="4" fillId="32" borderId="0" xfId="0" applyFont="1" applyFill="1" applyBorder="1"/>
    <xf numFmtId="0" fontId="61" fillId="0" borderId="0" xfId="0" applyFont="1" applyFill="1" applyBorder="1" applyAlignment="1">
      <alignment horizontal="left"/>
    </xf>
    <xf numFmtId="0" fontId="0" fillId="2" borderId="1" xfId="0" applyFill="1" applyBorder="1" applyAlignment="1" applyProtection="1">
      <alignment horizontal="left"/>
      <protection locked="0"/>
    </xf>
    <xf numFmtId="0" fontId="45" fillId="0" borderId="0" xfId="0" applyFont="1" applyBorder="1" applyAlignment="1" applyProtection="1">
      <alignment horizontal="center"/>
    </xf>
    <xf numFmtId="0" fontId="4" fillId="2" borderId="1" xfId="0" applyFont="1" applyFill="1" applyBorder="1" applyAlignment="1" applyProtection="1">
      <alignment horizontal="center"/>
    </xf>
    <xf numFmtId="0" fontId="4" fillId="2" borderId="1" xfId="0" applyFont="1" applyFill="1" applyBorder="1" applyProtection="1"/>
    <xf numFmtId="0" fontId="2" fillId="0" borderId="0" xfId="0" applyFont="1" applyAlignment="1">
      <alignment horizontal="center"/>
    </xf>
    <xf numFmtId="0" fontId="0" fillId="2" borderId="0" xfId="0" applyFill="1" applyBorder="1" applyAlignment="1">
      <alignment horizontal="left"/>
    </xf>
    <xf numFmtId="0" fontId="61" fillId="0" borderId="0" xfId="0" applyFont="1" applyFill="1" applyBorder="1" applyAlignment="1">
      <alignment horizontal="left"/>
    </xf>
    <xf numFmtId="0" fontId="45" fillId="0" borderId="0" xfId="0" applyFont="1" applyBorder="1" applyAlignment="1">
      <alignment horizontal="center"/>
    </xf>
    <xf numFmtId="0" fontId="0" fillId="2" borderId="1" xfId="0" applyFill="1" applyBorder="1" applyAlignment="1" applyProtection="1">
      <alignment horizontal="left"/>
      <protection locked="0"/>
    </xf>
    <xf numFmtId="0" fontId="45" fillId="0" borderId="0" xfId="0" applyFont="1" applyBorder="1" applyAlignment="1" applyProtection="1">
      <alignment horizontal="center"/>
    </xf>
    <xf numFmtId="0" fontId="34" fillId="28" borderId="13" xfId="1" applyFont="1" applyFill="1" applyBorder="1" applyAlignment="1">
      <alignment horizontal="center" wrapText="1"/>
    </xf>
    <xf numFmtId="0" fontId="34" fillId="28" borderId="14" xfId="1" applyFont="1" applyFill="1" applyBorder="1" applyAlignment="1">
      <alignment horizontal="center" wrapText="1"/>
    </xf>
  </cellXfs>
  <cellStyles count="1517">
    <cellStyle name="20% - Accent1 2" xfId="7"/>
    <cellStyle name="20% - Accent1 3" xfId="8"/>
    <cellStyle name="20% - Accent2 2" xfId="9"/>
    <cellStyle name="20% - Accent2 3" xfId="10"/>
    <cellStyle name="20% - Accent3 2" xfId="11"/>
    <cellStyle name="20% - Accent3 3" xfId="12"/>
    <cellStyle name="20% - Accent4 2" xfId="13"/>
    <cellStyle name="20% - Accent4 3" xfId="14"/>
    <cellStyle name="20% - Accent5 2" xfId="15"/>
    <cellStyle name="20% - Accent5 3" xfId="16"/>
    <cellStyle name="20% - Accent6 2" xfId="17"/>
    <cellStyle name="20% - Accent6 3"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60% - Accent1 2" xfId="31"/>
    <cellStyle name="60% - Accent1 3" xfId="32"/>
    <cellStyle name="60% - Accent2 2" xfId="33"/>
    <cellStyle name="60% - Accent2 3" xfId="34"/>
    <cellStyle name="60% - Accent3 2" xfId="35"/>
    <cellStyle name="60% - Accent3 3" xfId="36"/>
    <cellStyle name="60% - Accent4 2" xfId="37"/>
    <cellStyle name="60% - Accent4 3" xfId="38"/>
    <cellStyle name="60% - Accent5 2" xfId="39"/>
    <cellStyle name="60% - Accent5 3" xfId="40"/>
    <cellStyle name="60% - Accent6 2" xfId="41"/>
    <cellStyle name="60% - Accent6 3" xfId="42"/>
    <cellStyle name="Accent1 2" xfId="43"/>
    <cellStyle name="Accent1 3" xfId="44"/>
    <cellStyle name="Accent2 2" xfId="45"/>
    <cellStyle name="Accent2 3" xfId="46"/>
    <cellStyle name="Accent3 2" xfId="47"/>
    <cellStyle name="Accent3 3" xfId="48"/>
    <cellStyle name="Accent4 2" xfId="49"/>
    <cellStyle name="Accent4 3" xfId="50"/>
    <cellStyle name="Accent5 2" xfId="51"/>
    <cellStyle name="Accent5 3" xfId="52"/>
    <cellStyle name="Accent6 2" xfId="53"/>
    <cellStyle name="Accent6 3" xfId="54"/>
    <cellStyle name="Bad 2" xfId="55"/>
    <cellStyle name="Bad 3" xfId="56"/>
    <cellStyle name="Calculation 2" xfId="57"/>
    <cellStyle name="Calculation 3" xfId="58"/>
    <cellStyle name="Check Cell 2" xfId="59"/>
    <cellStyle name="Check Cell 3" xfId="60"/>
    <cellStyle name="Comma 10" xfId="61"/>
    <cellStyle name="Comma 11" xfId="62"/>
    <cellStyle name="Comma 2" xfId="63"/>
    <cellStyle name="Comma 2 2" xfId="64"/>
    <cellStyle name="Comma 3" xfId="65"/>
    <cellStyle name="Comma 4" xfId="66"/>
    <cellStyle name="Comma 5" xfId="67"/>
    <cellStyle name="Comma 6" xfId="68"/>
    <cellStyle name="Comma 7" xfId="69"/>
    <cellStyle name="Comma 8" xfId="70"/>
    <cellStyle name="Comma 9" xfId="71"/>
    <cellStyle name="Currency 2" xfId="5"/>
    <cellStyle name="Currency 2 2" xfId="72"/>
    <cellStyle name="Currency 2 3" xfId="73"/>
    <cellStyle name="Currency 3" xfId="6"/>
    <cellStyle name="Currency 3 2" xfId="74"/>
    <cellStyle name="Currency 3 3" xfId="1516"/>
    <cellStyle name="Currency 4" xfId="75"/>
    <cellStyle name="Currency 5" xfId="76"/>
    <cellStyle name="Currency 6" xfId="77"/>
    <cellStyle name="Currency 7" xfId="78"/>
    <cellStyle name="Explanatory Text 2" xfId="79"/>
    <cellStyle name="Explanatory Text 3" xfId="80"/>
    <cellStyle name="Good 2" xfId="81"/>
    <cellStyle name="Good 3" xfId="82"/>
    <cellStyle name="Heading 1 2" xfId="83"/>
    <cellStyle name="Heading 1 3" xfId="84"/>
    <cellStyle name="Heading 2 2" xfId="85"/>
    <cellStyle name="Heading 2 3" xfId="86"/>
    <cellStyle name="Heading 3 2" xfId="87"/>
    <cellStyle name="Heading 3 3" xfId="88"/>
    <cellStyle name="Heading 4 2" xfId="89"/>
    <cellStyle name="Heading 4 3" xfId="90"/>
    <cellStyle name="Input 2" xfId="91"/>
    <cellStyle name="Input 3" xfId="92"/>
    <cellStyle name="Linked Cell 2" xfId="93"/>
    <cellStyle name="Linked Cell 3" xfId="94"/>
    <cellStyle name="Neutral 2" xfId="95"/>
    <cellStyle name="Neutral 3" xfId="96"/>
    <cellStyle name="Normal" xfId="0" builtinId="0"/>
    <cellStyle name="Normal 10" xfId="97"/>
    <cellStyle name="Normal 2" xfId="2"/>
    <cellStyle name="Normal 2 2" xfId="4"/>
    <cellStyle name="Normal 2 2 10" xfId="98"/>
    <cellStyle name="Normal 2 2 10 2" xfId="99"/>
    <cellStyle name="Normal 2 2 10 2 2" xfId="100"/>
    <cellStyle name="Normal 2 2 10 2 3" xfId="101"/>
    <cellStyle name="Normal 2 2 10 3" xfId="102"/>
    <cellStyle name="Normal 2 2 10 3 2" xfId="103"/>
    <cellStyle name="Normal 2 2 10 3 3" xfId="104"/>
    <cellStyle name="Normal 2 2 10 4" xfId="105"/>
    <cellStyle name="Normal 2 2 10 5" xfId="106"/>
    <cellStyle name="Normal 2 2 11" xfId="107"/>
    <cellStyle name="Normal 2 2 11 2" xfId="108"/>
    <cellStyle name="Normal 2 2 11 3" xfId="109"/>
    <cellStyle name="Normal 2 2 12" xfId="110"/>
    <cellStyle name="Normal 2 2 12 2" xfId="111"/>
    <cellStyle name="Normal 2 2 12 3" xfId="112"/>
    <cellStyle name="Normal 2 2 13" xfId="113"/>
    <cellStyle name="Normal 2 2 14" xfId="114"/>
    <cellStyle name="Normal 2 2 15" xfId="1515"/>
    <cellStyle name="Normal 2 2 2" xfId="115"/>
    <cellStyle name="Normal 2 2 2 10" xfId="116"/>
    <cellStyle name="Normal 2 2 2 10 2" xfId="117"/>
    <cellStyle name="Normal 2 2 2 10 3" xfId="118"/>
    <cellStyle name="Normal 2 2 2 11" xfId="119"/>
    <cellStyle name="Normal 2 2 2 11 2" xfId="120"/>
    <cellStyle name="Normal 2 2 2 11 3" xfId="121"/>
    <cellStyle name="Normal 2 2 2 12" xfId="122"/>
    <cellStyle name="Normal 2 2 2 13" xfId="123"/>
    <cellStyle name="Normal 2 2 2 2" xfId="124"/>
    <cellStyle name="Normal 2 2 2 2 2" xfId="125"/>
    <cellStyle name="Normal 2 2 2 2 2 2" xfId="126"/>
    <cellStyle name="Normal 2 2 2 2 2 2 2" xfId="127"/>
    <cellStyle name="Normal 2 2 2 2 2 2 2 2" xfId="128"/>
    <cellStyle name="Normal 2 2 2 2 2 2 2 3" xfId="129"/>
    <cellStyle name="Normal 2 2 2 2 2 2 3" xfId="130"/>
    <cellStyle name="Normal 2 2 2 2 2 2 3 2" xfId="131"/>
    <cellStyle name="Normal 2 2 2 2 2 2 3 3" xfId="132"/>
    <cellStyle name="Normal 2 2 2 2 2 2 4" xfId="133"/>
    <cellStyle name="Normal 2 2 2 2 2 2 5" xfId="134"/>
    <cellStyle name="Normal 2 2 2 2 2 3" xfId="135"/>
    <cellStyle name="Normal 2 2 2 2 2 3 2" xfId="136"/>
    <cellStyle name="Normal 2 2 2 2 2 3 2 2" xfId="137"/>
    <cellStyle name="Normal 2 2 2 2 2 3 2 3" xfId="138"/>
    <cellStyle name="Normal 2 2 2 2 2 3 3" xfId="139"/>
    <cellStyle name="Normal 2 2 2 2 2 3 3 2" xfId="140"/>
    <cellStyle name="Normal 2 2 2 2 2 3 3 3" xfId="141"/>
    <cellStyle name="Normal 2 2 2 2 2 3 4" xfId="142"/>
    <cellStyle name="Normal 2 2 2 2 2 3 5" xfId="143"/>
    <cellStyle name="Normal 2 2 2 2 2 4" xfId="144"/>
    <cellStyle name="Normal 2 2 2 2 2 4 2" xfId="145"/>
    <cellStyle name="Normal 2 2 2 2 2 4 3" xfId="146"/>
    <cellStyle name="Normal 2 2 2 2 2 5" xfId="147"/>
    <cellStyle name="Normal 2 2 2 2 2 5 2" xfId="148"/>
    <cellStyle name="Normal 2 2 2 2 2 5 3" xfId="149"/>
    <cellStyle name="Normal 2 2 2 2 2 6" xfId="150"/>
    <cellStyle name="Normal 2 2 2 2 2 7" xfId="151"/>
    <cellStyle name="Normal 2 2 2 2 3" xfId="152"/>
    <cellStyle name="Normal 2 2 2 2 3 2" xfId="153"/>
    <cellStyle name="Normal 2 2 2 2 3 2 2" xfId="154"/>
    <cellStyle name="Normal 2 2 2 2 3 2 2 2" xfId="155"/>
    <cellStyle name="Normal 2 2 2 2 3 2 2 3" xfId="156"/>
    <cellStyle name="Normal 2 2 2 2 3 2 3" xfId="157"/>
    <cellStyle name="Normal 2 2 2 2 3 2 3 2" xfId="158"/>
    <cellStyle name="Normal 2 2 2 2 3 2 3 3" xfId="159"/>
    <cellStyle name="Normal 2 2 2 2 3 2 4" xfId="160"/>
    <cellStyle name="Normal 2 2 2 2 3 2 5" xfId="161"/>
    <cellStyle name="Normal 2 2 2 2 3 3" xfId="162"/>
    <cellStyle name="Normal 2 2 2 2 3 3 2" xfId="163"/>
    <cellStyle name="Normal 2 2 2 2 3 3 2 2" xfId="164"/>
    <cellStyle name="Normal 2 2 2 2 3 3 2 3" xfId="165"/>
    <cellStyle name="Normal 2 2 2 2 3 3 3" xfId="166"/>
    <cellStyle name="Normal 2 2 2 2 3 3 3 2" xfId="167"/>
    <cellStyle name="Normal 2 2 2 2 3 3 3 3" xfId="168"/>
    <cellStyle name="Normal 2 2 2 2 3 3 4" xfId="169"/>
    <cellStyle name="Normal 2 2 2 2 3 3 5" xfId="170"/>
    <cellStyle name="Normal 2 2 2 2 3 4" xfId="171"/>
    <cellStyle name="Normal 2 2 2 2 3 4 2" xfId="172"/>
    <cellStyle name="Normal 2 2 2 2 3 4 3" xfId="173"/>
    <cellStyle name="Normal 2 2 2 2 3 5" xfId="174"/>
    <cellStyle name="Normal 2 2 2 2 3 5 2" xfId="175"/>
    <cellStyle name="Normal 2 2 2 2 3 5 3" xfId="176"/>
    <cellStyle name="Normal 2 2 2 2 3 6" xfId="177"/>
    <cellStyle name="Normal 2 2 2 2 3 7" xfId="178"/>
    <cellStyle name="Normal 2 2 2 2 4" xfId="179"/>
    <cellStyle name="Normal 2 2 2 2 4 2" xfId="180"/>
    <cellStyle name="Normal 2 2 2 2 4 2 2" xfId="181"/>
    <cellStyle name="Normal 2 2 2 2 4 2 3" xfId="182"/>
    <cellStyle name="Normal 2 2 2 2 4 3" xfId="183"/>
    <cellStyle name="Normal 2 2 2 2 4 3 2" xfId="184"/>
    <cellStyle name="Normal 2 2 2 2 4 3 3" xfId="185"/>
    <cellStyle name="Normal 2 2 2 2 4 4" xfId="186"/>
    <cellStyle name="Normal 2 2 2 2 4 5" xfId="187"/>
    <cellStyle name="Normal 2 2 2 2 5" xfId="188"/>
    <cellStyle name="Normal 2 2 2 2 5 2" xfId="189"/>
    <cellStyle name="Normal 2 2 2 2 5 2 2" xfId="190"/>
    <cellStyle name="Normal 2 2 2 2 5 2 3" xfId="191"/>
    <cellStyle name="Normal 2 2 2 2 5 3" xfId="192"/>
    <cellStyle name="Normal 2 2 2 2 5 3 2" xfId="193"/>
    <cellStyle name="Normal 2 2 2 2 5 3 3" xfId="194"/>
    <cellStyle name="Normal 2 2 2 2 5 4" xfId="195"/>
    <cellStyle name="Normal 2 2 2 2 5 5" xfId="196"/>
    <cellStyle name="Normal 2 2 2 2 6" xfId="197"/>
    <cellStyle name="Normal 2 2 2 2 6 2" xfId="198"/>
    <cellStyle name="Normal 2 2 2 2 6 3" xfId="199"/>
    <cellStyle name="Normal 2 2 2 2 7" xfId="200"/>
    <cellStyle name="Normal 2 2 2 2 7 2" xfId="201"/>
    <cellStyle name="Normal 2 2 2 2 7 3" xfId="202"/>
    <cellStyle name="Normal 2 2 2 2 8" xfId="203"/>
    <cellStyle name="Normal 2 2 2 2 9" xfId="204"/>
    <cellStyle name="Normal 2 2 2 3" xfId="205"/>
    <cellStyle name="Normal 2 2 2 3 2" xfId="206"/>
    <cellStyle name="Normal 2 2 2 3 2 2" xfId="207"/>
    <cellStyle name="Normal 2 2 2 3 2 2 2" xfId="208"/>
    <cellStyle name="Normal 2 2 2 3 2 2 2 2" xfId="209"/>
    <cellStyle name="Normal 2 2 2 3 2 2 2 3" xfId="210"/>
    <cellStyle name="Normal 2 2 2 3 2 2 3" xfId="211"/>
    <cellStyle name="Normal 2 2 2 3 2 2 3 2" xfId="212"/>
    <cellStyle name="Normal 2 2 2 3 2 2 3 3" xfId="213"/>
    <cellStyle name="Normal 2 2 2 3 2 2 4" xfId="214"/>
    <cellStyle name="Normal 2 2 2 3 2 2 5" xfId="215"/>
    <cellStyle name="Normal 2 2 2 3 2 3" xfId="216"/>
    <cellStyle name="Normal 2 2 2 3 2 3 2" xfId="217"/>
    <cellStyle name="Normal 2 2 2 3 2 3 2 2" xfId="218"/>
    <cellStyle name="Normal 2 2 2 3 2 3 2 3" xfId="219"/>
    <cellStyle name="Normal 2 2 2 3 2 3 3" xfId="220"/>
    <cellStyle name="Normal 2 2 2 3 2 3 3 2" xfId="221"/>
    <cellStyle name="Normal 2 2 2 3 2 3 3 3" xfId="222"/>
    <cellStyle name="Normal 2 2 2 3 2 3 4" xfId="223"/>
    <cellStyle name="Normal 2 2 2 3 2 3 5" xfId="224"/>
    <cellStyle name="Normal 2 2 2 3 2 4" xfId="225"/>
    <cellStyle name="Normal 2 2 2 3 2 4 2" xfId="226"/>
    <cellStyle name="Normal 2 2 2 3 2 4 3" xfId="227"/>
    <cellStyle name="Normal 2 2 2 3 2 5" xfId="228"/>
    <cellStyle name="Normal 2 2 2 3 2 5 2" xfId="229"/>
    <cellStyle name="Normal 2 2 2 3 2 5 3" xfId="230"/>
    <cellStyle name="Normal 2 2 2 3 2 6" xfId="231"/>
    <cellStyle name="Normal 2 2 2 3 2 7" xfId="232"/>
    <cellStyle name="Normal 2 2 2 3 3" xfId="233"/>
    <cellStyle name="Normal 2 2 2 3 3 2" xfId="234"/>
    <cellStyle name="Normal 2 2 2 3 3 2 2" xfId="235"/>
    <cellStyle name="Normal 2 2 2 3 3 2 2 2" xfId="236"/>
    <cellStyle name="Normal 2 2 2 3 3 2 2 3" xfId="237"/>
    <cellStyle name="Normal 2 2 2 3 3 2 3" xfId="238"/>
    <cellStyle name="Normal 2 2 2 3 3 2 3 2" xfId="239"/>
    <cellStyle name="Normal 2 2 2 3 3 2 3 3" xfId="240"/>
    <cellStyle name="Normal 2 2 2 3 3 2 4" xfId="241"/>
    <cellStyle name="Normal 2 2 2 3 3 2 5" xfId="242"/>
    <cellStyle name="Normal 2 2 2 3 3 3" xfId="243"/>
    <cellStyle name="Normal 2 2 2 3 3 3 2" xfId="244"/>
    <cellStyle name="Normal 2 2 2 3 3 3 2 2" xfId="245"/>
    <cellStyle name="Normal 2 2 2 3 3 3 2 3" xfId="246"/>
    <cellStyle name="Normal 2 2 2 3 3 3 3" xfId="247"/>
    <cellStyle name="Normal 2 2 2 3 3 3 3 2" xfId="248"/>
    <cellStyle name="Normal 2 2 2 3 3 3 3 3" xfId="249"/>
    <cellStyle name="Normal 2 2 2 3 3 3 4" xfId="250"/>
    <cellStyle name="Normal 2 2 2 3 3 3 5" xfId="251"/>
    <cellStyle name="Normal 2 2 2 3 3 4" xfId="252"/>
    <cellStyle name="Normal 2 2 2 3 3 4 2" xfId="253"/>
    <cellStyle name="Normal 2 2 2 3 3 4 3" xfId="254"/>
    <cellStyle name="Normal 2 2 2 3 3 5" xfId="255"/>
    <cellStyle name="Normal 2 2 2 3 3 5 2" xfId="256"/>
    <cellStyle name="Normal 2 2 2 3 3 5 3" xfId="257"/>
    <cellStyle name="Normal 2 2 2 3 3 6" xfId="258"/>
    <cellStyle name="Normal 2 2 2 3 3 7" xfId="259"/>
    <cellStyle name="Normal 2 2 2 3 4" xfId="260"/>
    <cellStyle name="Normal 2 2 2 3 4 2" xfId="261"/>
    <cellStyle name="Normal 2 2 2 3 4 2 2" xfId="262"/>
    <cellStyle name="Normal 2 2 2 3 4 2 3" xfId="263"/>
    <cellStyle name="Normal 2 2 2 3 4 3" xfId="264"/>
    <cellStyle name="Normal 2 2 2 3 4 3 2" xfId="265"/>
    <cellStyle name="Normal 2 2 2 3 4 3 3" xfId="266"/>
    <cellStyle name="Normal 2 2 2 3 4 4" xfId="267"/>
    <cellStyle name="Normal 2 2 2 3 4 5" xfId="268"/>
    <cellStyle name="Normal 2 2 2 3 5" xfId="269"/>
    <cellStyle name="Normal 2 2 2 3 5 2" xfId="270"/>
    <cellStyle name="Normal 2 2 2 3 5 2 2" xfId="271"/>
    <cellStyle name="Normal 2 2 2 3 5 2 3" xfId="272"/>
    <cellStyle name="Normal 2 2 2 3 5 3" xfId="273"/>
    <cellStyle name="Normal 2 2 2 3 5 3 2" xfId="274"/>
    <cellStyle name="Normal 2 2 2 3 5 3 3" xfId="275"/>
    <cellStyle name="Normal 2 2 2 3 5 4" xfId="276"/>
    <cellStyle name="Normal 2 2 2 3 5 5" xfId="277"/>
    <cellStyle name="Normal 2 2 2 3 6" xfId="278"/>
    <cellStyle name="Normal 2 2 2 3 6 2" xfId="279"/>
    <cellStyle name="Normal 2 2 2 3 6 3" xfId="280"/>
    <cellStyle name="Normal 2 2 2 3 7" xfId="281"/>
    <cellStyle name="Normal 2 2 2 3 7 2" xfId="282"/>
    <cellStyle name="Normal 2 2 2 3 7 3" xfId="283"/>
    <cellStyle name="Normal 2 2 2 3 8" xfId="284"/>
    <cellStyle name="Normal 2 2 2 3 9" xfId="285"/>
    <cellStyle name="Normal 2 2 2 4" xfId="286"/>
    <cellStyle name="Normal 2 2 2 4 2" xfId="287"/>
    <cellStyle name="Normal 2 2 2 4 2 2" xfId="288"/>
    <cellStyle name="Normal 2 2 2 4 2 2 2" xfId="289"/>
    <cellStyle name="Normal 2 2 2 4 2 2 2 2" xfId="290"/>
    <cellStyle name="Normal 2 2 2 4 2 2 2 3" xfId="291"/>
    <cellStyle name="Normal 2 2 2 4 2 2 3" xfId="292"/>
    <cellStyle name="Normal 2 2 2 4 2 2 3 2" xfId="293"/>
    <cellStyle name="Normal 2 2 2 4 2 2 3 3" xfId="294"/>
    <cellStyle name="Normal 2 2 2 4 2 2 4" xfId="295"/>
    <cellStyle name="Normal 2 2 2 4 2 2 5" xfId="296"/>
    <cellStyle name="Normal 2 2 2 4 2 3" xfId="297"/>
    <cellStyle name="Normal 2 2 2 4 2 3 2" xfId="298"/>
    <cellStyle name="Normal 2 2 2 4 2 3 2 2" xfId="299"/>
    <cellStyle name="Normal 2 2 2 4 2 3 2 3" xfId="300"/>
    <cellStyle name="Normal 2 2 2 4 2 3 3" xfId="301"/>
    <cellStyle name="Normal 2 2 2 4 2 3 3 2" xfId="302"/>
    <cellStyle name="Normal 2 2 2 4 2 3 3 3" xfId="303"/>
    <cellStyle name="Normal 2 2 2 4 2 3 4" xfId="304"/>
    <cellStyle name="Normal 2 2 2 4 2 3 5" xfId="305"/>
    <cellStyle name="Normal 2 2 2 4 2 4" xfId="306"/>
    <cellStyle name="Normal 2 2 2 4 2 4 2" xfId="307"/>
    <cellStyle name="Normal 2 2 2 4 2 4 3" xfId="308"/>
    <cellStyle name="Normal 2 2 2 4 2 5" xfId="309"/>
    <cellStyle name="Normal 2 2 2 4 2 5 2" xfId="310"/>
    <cellStyle name="Normal 2 2 2 4 2 5 3" xfId="311"/>
    <cellStyle name="Normal 2 2 2 4 2 6" xfId="312"/>
    <cellStyle name="Normal 2 2 2 4 2 7" xfId="313"/>
    <cellStyle name="Normal 2 2 2 4 3" xfId="314"/>
    <cellStyle name="Normal 2 2 2 4 3 2" xfId="315"/>
    <cellStyle name="Normal 2 2 2 4 3 2 2" xfId="316"/>
    <cellStyle name="Normal 2 2 2 4 3 2 2 2" xfId="317"/>
    <cellStyle name="Normal 2 2 2 4 3 2 2 3" xfId="318"/>
    <cellStyle name="Normal 2 2 2 4 3 2 3" xfId="319"/>
    <cellStyle name="Normal 2 2 2 4 3 2 3 2" xfId="320"/>
    <cellStyle name="Normal 2 2 2 4 3 2 3 3" xfId="321"/>
    <cellStyle name="Normal 2 2 2 4 3 2 4" xfId="322"/>
    <cellStyle name="Normal 2 2 2 4 3 2 5" xfId="323"/>
    <cellStyle name="Normal 2 2 2 4 3 3" xfId="324"/>
    <cellStyle name="Normal 2 2 2 4 3 3 2" xfId="325"/>
    <cellStyle name="Normal 2 2 2 4 3 3 2 2" xfId="326"/>
    <cellStyle name="Normal 2 2 2 4 3 3 2 3" xfId="327"/>
    <cellStyle name="Normal 2 2 2 4 3 3 3" xfId="328"/>
    <cellStyle name="Normal 2 2 2 4 3 3 3 2" xfId="329"/>
    <cellStyle name="Normal 2 2 2 4 3 3 3 3" xfId="330"/>
    <cellStyle name="Normal 2 2 2 4 3 3 4" xfId="331"/>
    <cellStyle name="Normal 2 2 2 4 3 3 5" xfId="332"/>
    <cellStyle name="Normal 2 2 2 4 3 4" xfId="333"/>
    <cellStyle name="Normal 2 2 2 4 3 4 2" xfId="334"/>
    <cellStyle name="Normal 2 2 2 4 3 4 3" xfId="335"/>
    <cellStyle name="Normal 2 2 2 4 3 5" xfId="336"/>
    <cellStyle name="Normal 2 2 2 4 3 5 2" xfId="337"/>
    <cellStyle name="Normal 2 2 2 4 3 5 3" xfId="338"/>
    <cellStyle name="Normal 2 2 2 4 3 6" xfId="339"/>
    <cellStyle name="Normal 2 2 2 4 3 7" xfId="340"/>
    <cellStyle name="Normal 2 2 2 4 4" xfId="341"/>
    <cellStyle name="Normal 2 2 2 4 4 2" xfId="342"/>
    <cellStyle name="Normal 2 2 2 4 4 2 2" xfId="343"/>
    <cellStyle name="Normal 2 2 2 4 4 2 3" xfId="344"/>
    <cellStyle name="Normal 2 2 2 4 4 3" xfId="345"/>
    <cellStyle name="Normal 2 2 2 4 4 3 2" xfId="346"/>
    <cellStyle name="Normal 2 2 2 4 4 3 3" xfId="347"/>
    <cellStyle name="Normal 2 2 2 4 4 4" xfId="348"/>
    <cellStyle name="Normal 2 2 2 4 4 5" xfId="349"/>
    <cellStyle name="Normal 2 2 2 4 5" xfId="350"/>
    <cellStyle name="Normal 2 2 2 4 5 2" xfId="351"/>
    <cellStyle name="Normal 2 2 2 4 5 2 2" xfId="352"/>
    <cellStyle name="Normal 2 2 2 4 5 2 3" xfId="353"/>
    <cellStyle name="Normal 2 2 2 4 5 3" xfId="354"/>
    <cellStyle name="Normal 2 2 2 4 5 3 2" xfId="355"/>
    <cellStyle name="Normal 2 2 2 4 5 3 3" xfId="356"/>
    <cellStyle name="Normal 2 2 2 4 5 4" xfId="357"/>
    <cellStyle name="Normal 2 2 2 4 5 5" xfId="358"/>
    <cellStyle name="Normal 2 2 2 4 6" xfId="359"/>
    <cellStyle name="Normal 2 2 2 4 6 2" xfId="360"/>
    <cellStyle name="Normal 2 2 2 4 6 3" xfId="361"/>
    <cellStyle name="Normal 2 2 2 4 7" xfId="362"/>
    <cellStyle name="Normal 2 2 2 4 7 2" xfId="363"/>
    <cellStyle name="Normal 2 2 2 4 7 3" xfId="364"/>
    <cellStyle name="Normal 2 2 2 4 8" xfId="365"/>
    <cellStyle name="Normal 2 2 2 4 9" xfId="366"/>
    <cellStyle name="Normal 2 2 2 5" xfId="367"/>
    <cellStyle name="Normal 2 2 2 6" xfId="368"/>
    <cellStyle name="Normal 2 2 2 6 2" xfId="369"/>
    <cellStyle name="Normal 2 2 2 6 2 2" xfId="370"/>
    <cellStyle name="Normal 2 2 2 6 2 2 2" xfId="371"/>
    <cellStyle name="Normal 2 2 2 6 2 2 3" xfId="372"/>
    <cellStyle name="Normal 2 2 2 6 2 3" xfId="373"/>
    <cellStyle name="Normal 2 2 2 6 2 3 2" xfId="374"/>
    <cellStyle name="Normal 2 2 2 6 2 3 3" xfId="375"/>
    <cellStyle name="Normal 2 2 2 6 2 4" xfId="376"/>
    <cellStyle name="Normal 2 2 2 6 2 5" xfId="377"/>
    <cellStyle name="Normal 2 2 2 6 3" xfId="378"/>
    <cellStyle name="Normal 2 2 2 6 3 2" xfId="379"/>
    <cellStyle name="Normal 2 2 2 6 3 2 2" xfId="380"/>
    <cellStyle name="Normal 2 2 2 6 3 2 3" xfId="381"/>
    <cellStyle name="Normal 2 2 2 6 3 3" xfId="382"/>
    <cellStyle name="Normal 2 2 2 6 3 3 2" xfId="383"/>
    <cellStyle name="Normal 2 2 2 6 3 3 3" xfId="384"/>
    <cellStyle name="Normal 2 2 2 6 3 4" xfId="385"/>
    <cellStyle name="Normal 2 2 2 6 3 5" xfId="386"/>
    <cellStyle name="Normal 2 2 2 6 4" xfId="387"/>
    <cellStyle name="Normal 2 2 2 6 4 2" xfId="388"/>
    <cellStyle name="Normal 2 2 2 6 4 3" xfId="389"/>
    <cellStyle name="Normal 2 2 2 6 5" xfId="390"/>
    <cellStyle name="Normal 2 2 2 6 5 2" xfId="391"/>
    <cellStyle name="Normal 2 2 2 6 5 3" xfId="392"/>
    <cellStyle name="Normal 2 2 2 6 6" xfId="393"/>
    <cellStyle name="Normal 2 2 2 6 7" xfId="394"/>
    <cellStyle name="Normal 2 2 2 7" xfId="395"/>
    <cellStyle name="Normal 2 2 2 7 2" xfId="396"/>
    <cellStyle name="Normal 2 2 2 7 2 2" xfId="397"/>
    <cellStyle name="Normal 2 2 2 7 2 2 2" xfId="398"/>
    <cellStyle name="Normal 2 2 2 7 2 2 3" xfId="399"/>
    <cellStyle name="Normal 2 2 2 7 2 3" xfId="400"/>
    <cellStyle name="Normal 2 2 2 7 2 3 2" xfId="401"/>
    <cellStyle name="Normal 2 2 2 7 2 3 3" xfId="402"/>
    <cellStyle name="Normal 2 2 2 7 2 4" xfId="403"/>
    <cellStyle name="Normal 2 2 2 7 2 5" xfId="404"/>
    <cellStyle name="Normal 2 2 2 7 3" xfId="405"/>
    <cellStyle name="Normal 2 2 2 7 3 2" xfId="406"/>
    <cellStyle name="Normal 2 2 2 7 3 2 2" xfId="407"/>
    <cellStyle name="Normal 2 2 2 7 3 2 3" xfId="408"/>
    <cellStyle name="Normal 2 2 2 7 3 3" xfId="409"/>
    <cellStyle name="Normal 2 2 2 7 3 3 2" xfId="410"/>
    <cellStyle name="Normal 2 2 2 7 3 3 3" xfId="411"/>
    <cellStyle name="Normal 2 2 2 7 3 4" xfId="412"/>
    <cellStyle name="Normal 2 2 2 7 3 5" xfId="413"/>
    <cellStyle name="Normal 2 2 2 7 4" xfId="414"/>
    <cellStyle name="Normal 2 2 2 7 4 2" xfId="415"/>
    <cellStyle name="Normal 2 2 2 7 4 3" xfId="416"/>
    <cellStyle name="Normal 2 2 2 7 5" xfId="417"/>
    <cellStyle name="Normal 2 2 2 7 5 2" xfId="418"/>
    <cellStyle name="Normal 2 2 2 7 5 3" xfId="419"/>
    <cellStyle name="Normal 2 2 2 7 6" xfId="420"/>
    <cellStyle name="Normal 2 2 2 7 7" xfId="421"/>
    <cellStyle name="Normal 2 2 2 8" xfId="422"/>
    <cellStyle name="Normal 2 2 2 8 2" xfId="423"/>
    <cellStyle name="Normal 2 2 2 8 2 2" xfId="424"/>
    <cellStyle name="Normal 2 2 2 8 2 3" xfId="425"/>
    <cellStyle name="Normal 2 2 2 8 3" xfId="426"/>
    <cellStyle name="Normal 2 2 2 8 3 2" xfId="427"/>
    <cellStyle name="Normal 2 2 2 8 3 3" xfId="428"/>
    <cellStyle name="Normal 2 2 2 8 4" xfId="429"/>
    <cellStyle name="Normal 2 2 2 8 5" xfId="430"/>
    <cellStyle name="Normal 2 2 2 9" xfId="431"/>
    <cellStyle name="Normal 2 2 2 9 2" xfId="432"/>
    <cellStyle name="Normal 2 2 2 9 2 2" xfId="433"/>
    <cellStyle name="Normal 2 2 2 9 2 3" xfId="434"/>
    <cellStyle name="Normal 2 2 2 9 3" xfId="435"/>
    <cellStyle name="Normal 2 2 2 9 3 2" xfId="436"/>
    <cellStyle name="Normal 2 2 2 9 3 3" xfId="437"/>
    <cellStyle name="Normal 2 2 2 9 4" xfId="438"/>
    <cellStyle name="Normal 2 2 2 9 5" xfId="439"/>
    <cellStyle name="Normal 2 2 3" xfId="440"/>
    <cellStyle name="Normal 2 2 3 10" xfId="441"/>
    <cellStyle name="Normal 2 2 3 2" xfId="442"/>
    <cellStyle name="Normal 2 2 3 2 2" xfId="443"/>
    <cellStyle name="Normal 2 2 3 2 2 2" xfId="444"/>
    <cellStyle name="Normal 2 2 3 2 2 2 2" xfId="445"/>
    <cellStyle name="Normal 2 2 3 2 2 2 3" xfId="446"/>
    <cellStyle name="Normal 2 2 3 2 2 3" xfId="447"/>
    <cellStyle name="Normal 2 2 3 2 2 3 2" xfId="448"/>
    <cellStyle name="Normal 2 2 3 2 2 3 3" xfId="449"/>
    <cellStyle name="Normal 2 2 3 2 2 4" xfId="450"/>
    <cellStyle name="Normal 2 2 3 2 2 5" xfId="451"/>
    <cellStyle name="Normal 2 2 3 2 3" xfId="452"/>
    <cellStyle name="Normal 2 2 3 2 3 2" xfId="453"/>
    <cellStyle name="Normal 2 2 3 2 3 2 2" xfId="454"/>
    <cellStyle name="Normal 2 2 3 2 3 2 3" xfId="455"/>
    <cellStyle name="Normal 2 2 3 2 3 3" xfId="456"/>
    <cellStyle name="Normal 2 2 3 2 3 3 2" xfId="457"/>
    <cellStyle name="Normal 2 2 3 2 3 3 3" xfId="458"/>
    <cellStyle name="Normal 2 2 3 2 3 4" xfId="459"/>
    <cellStyle name="Normal 2 2 3 2 3 5" xfId="460"/>
    <cellStyle name="Normal 2 2 3 2 4" xfId="461"/>
    <cellStyle name="Normal 2 2 3 2 4 2" xfId="462"/>
    <cellStyle name="Normal 2 2 3 2 4 3" xfId="463"/>
    <cellStyle name="Normal 2 2 3 2 5" xfId="464"/>
    <cellStyle name="Normal 2 2 3 2 5 2" xfId="465"/>
    <cellStyle name="Normal 2 2 3 2 5 3" xfId="466"/>
    <cellStyle name="Normal 2 2 3 2 6" xfId="467"/>
    <cellStyle name="Normal 2 2 3 2 7" xfId="468"/>
    <cellStyle name="Normal 2 2 3 3" xfId="469"/>
    <cellStyle name="Normal 2 2 3 3 2" xfId="470"/>
    <cellStyle name="Normal 2 2 3 3 2 2" xfId="471"/>
    <cellStyle name="Normal 2 2 3 3 2 2 2" xfId="472"/>
    <cellStyle name="Normal 2 2 3 3 2 2 3" xfId="473"/>
    <cellStyle name="Normal 2 2 3 3 2 3" xfId="474"/>
    <cellStyle name="Normal 2 2 3 3 2 3 2" xfId="475"/>
    <cellStyle name="Normal 2 2 3 3 2 3 3" xfId="476"/>
    <cellStyle name="Normal 2 2 3 3 2 4" xfId="477"/>
    <cellStyle name="Normal 2 2 3 3 2 5" xfId="478"/>
    <cellStyle name="Normal 2 2 3 3 3" xfId="479"/>
    <cellStyle name="Normal 2 2 3 3 3 2" xfId="480"/>
    <cellStyle name="Normal 2 2 3 3 3 2 2" xfId="481"/>
    <cellStyle name="Normal 2 2 3 3 3 2 3" xfId="482"/>
    <cellStyle name="Normal 2 2 3 3 3 3" xfId="483"/>
    <cellStyle name="Normal 2 2 3 3 3 3 2" xfId="484"/>
    <cellStyle name="Normal 2 2 3 3 3 3 3" xfId="485"/>
    <cellStyle name="Normal 2 2 3 3 3 4" xfId="486"/>
    <cellStyle name="Normal 2 2 3 3 3 5" xfId="487"/>
    <cellStyle name="Normal 2 2 3 3 4" xfId="488"/>
    <cellStyle name="Normal 2 2 3 3 4 2" xfId="489"/>
    <cellStyle name="Normal 2 2 3 3 4 3" xfId="490"/>
    <cellStyle name="Normal 2 2 3 3 5" xfId="491"/>
    <cellStyle name="Normal 2 2 3 3 5 2" xfId="492"/>
    <cellStyle name="Normal 2 2 3 3 5 3" xfId="493"/>
    <cellStyle name="Normal 2 2 3 3 6" xfId="494"/>
    <cellStyle name="Normal 2 2 3 3 7" xfId="495"/>
    <cellStyle name="Normal 2 2 3 4" xfId="496"/>
    <cellStyle name="Normal 2 2 3 4 2" xfId="497"/>
    <cellStyle name="Normal 2 2 3 4 2 2" xfId="498"/>
    <cellStyle name="Normal 2 2 3 4 2 3" xfId="499"/>
    <cellStyle name="Normal 2 2 3 4 3" xfId="500"/>
    <cellStyle name="Normal 2 2 3 4 3 2" xfId="501"/>
    <cellStyle name="Normal 2 2 3 4 3 3" xfId="502"/>
    <cellStyle name="Normal 2 2 3 4 4" xfId="503"/>
    <cellStyle name="Normal 2 2 3 4 5" xfId="504"/>
    <cellStyle name="Normal 2 2 3 5" xfId="505"/>
    <cellStyle name="Normal 2 2 3 5 2" xfId="506"/>
    <cellStyle name="Normal 2 2 3 5 2 2" xfId="507"/>
    <cellStyle name="Normal 2 2 3 5 2 3" xfId="508"/>
    <cellStyle name="Normal 2 2 3 5 3" xfId="509"/>
    <cellStyle name="Normal 2 2 3 5 3 2" xfId="510"/>
    <cellStyle name="Normal 2 2 3 5 3 3" xfId="511"/>
    <cellStyle name="Normal 2 2 3 5 4" xfId="512"/>
    <cellStyle name="Normal 2 2 3 5 5" xfId="513"/>
    <cellStyle name="Normal 2 2 3 6" xfId="514"/>
    <cellStyle name="Normal 2 2 3 6 2" xfId="515"/>
    <cellStyle name="Normal 2 2 3 6 3" xfId="516"/>
    <cellStyle name="Normal 2 2 3 7" xfId="517"/>
    <cellStyle name="Normal 2 2 3 7 2" xfId="518"/>
    <cellStyle name="Normal 2 2 3 7 3" xfId="519"/>
    <cellStyle name="Normal 2 2 3 8" xfId="520"/>
    <cellStyle name="Normal 2 2 3 8 2" xfId="521"/>
    <cellStyle name="Normal 2 2 3 8 3" xfId="522"/>
    <cellStyle name="Normal 2 2 3 9" xfId="523"/>
    <cellStyle name="Normal 2 2 4" xfId="524"/>
    <cellStyle name="Normal 2 2 5" xfId="525"/>
    <cellStyle name="Normal 2 2 5 2" xfId="526"/>
    <cellStyle name="Normal 2 2 5 2 2" xfId="527"/>
    <cellStyle name="Normal 2 2 5 2 2 2" xfId="528"/>
    <cellStyle name="Normal 2 2 5 2 2 2 2" xfId="529"/>
    <cellStyle name="Normal 2 2 5 2 2 2 3" xfId="530"/>
    <cellStyle name="Normal 2 2 5 2 2 3" xfId="531"/>
    <cellStyle name="Normal 2 2 5 2 2 3 2" xfId="532"/>
    <cellStyle name="Normal 2 2 5 2 2 3 3" xfId="533"/>
    <cellStyle name="Normal 2 2 5 2 2 4" xfId="534"/>
    <cellStyle name="Normal 2 2 5 2 2 5" xfId="535"/>
    <cellStyle name="Normal 2 2 5 2 3" xfId="536"/>
    <cellStyle name="Normal 2 2 5 2 3 2" xfId="537"/>
    <cellStyle name="Normal 2 2 5 2 3 2 2" xfId="538"/>
    <cellStyle name="Normal 2 2 5 2 3 2 3" xfId="539"/>
    <cellStyle name="Normal 2 2 5 2 3 3" xfId="540"/>
    <cellStyle name="Normal 2 2 5 2 3 3 2" xfId="541"/>
    <cellStyle name="Normal 2 2 5 2 3 3 3" xfId="542"/>
    <cellStyle name="Normal 2 2 5 2 3 4" xfId="543"/>
    <cellStyle name="Normal 2 2 5 2 3 5" xfId="544"/>
    <cellStyle name="Normal 2 2 5 2 4" xfId="545"/>
    <cellStyle name="Normal 2 2 5 2 4 2" xfId="546"/>
    <cellStyle name="Normal 2 2 5 2 4 3" xfId="547"/>
    <cellStyle name="Normal 2 2 5 2 5" xfId="548"/>
    <cellStyle name="Normal 2 2 5 2 5 2" xfId="549"/>
    <cellStyle name="Normal 2 2 5 2 5 3" xfId="550"/>
    <cellStyle name="Normal 2 2 5 2 6" xfId="551"/>
    <cellStyle name="Normal 2 2 5 2 7" xfId="552"/>
    <cellStyle name="Normal 2 2 5 3" xfId="553"/>
    <cellStyle name="Normal 2 2 5 3 2" xfId="554"/>
    <cellStyle name="Normal 2 2 5 3 2 2" xfId="555"/>
    <cellStyle name="Normal 2 2 5 3 2 2 2" xfId="556"/>
    <cellStyle name="Normal 2 2 5 3 2 2 3" xfId="557"/>
    <cellStyle name="Normal 2 2 5 3 2 3" xfId="558"/>
    <cellStyle name="Normal 2 2 5 3 2 3 2" xfId="559"/>
    <cellStyle name="Normal 2 2 5 3 2 3 3" xfId="560"/>
    <cellStyle name="Normal 2 2 5 3 2 4" xfId="561"/>
    <cellStyle name="Normal 2 2 5 3 2 5" xfId="562"/>
    <cellStyle name="Normal 2 2 5 3 3" xfId="563"/>
    <cellStyle name="Normal 2 2 5 3 3 2" xfId="564"/>
    <cellStyle name="Normal 2 2 5 3 3 2 2" xfId="565"/>
    <cellStyle name="Normal 2 2 5 3 3 2 3" xfId="566"/>
    <cellStyle name="Normal 2 2 5 3 3 3" xfId="567"/>
    <cellStyle name="Normal 2 2 5 3 3 3 2" xfId="568"/>
    <cellStyle name="Normal 2 2 5 3 3 3 3" xfId="569"/>
    <cellStyle name="Normal 2 2 5 3 3 4" xfId="570"/>
    <cellStyle name="Normal 2 2 5 3 3 5" xfId="571"/>
    <cellStyle name="Normal 2 2 5 3 4" xfId="572"/>
    <cellStyle name="Normal 2 2 5 3 4 2" xfId="573"/>
    <cellStyle name="Normal 2 2 5 3 4 3" xfId="574"/>
    <cellStyle name="Normal 2 2 5 3 5" xfId="575"/>
    <cellStyle name="Normal 2 2 5 3 5 2" xfId="576"/>
    <cellStyle name="Normal 2 2 5 3 5 3" xfId="577"/>
    <cellStyle name="Normal 2 2 5 3 6" xfId="578"/>
    <cellStyle name="Normal 2 2 5 3 7" xfId="579"/>
    <cellStyle name="Normal 2 2 5 4" xfId="580"/>
    <cellStyle name="Normal 2 2 5 4 2" xfId="581"/>
    <cellStyle name="Normal 2 2 5 4 2 2" xfId="582"/>
    <cellStyle name="Normal 2 2 5 4 2 3" xfId="583"/>
    <cellStyle name="Normal 2 2 5 4 3" xfId="584"/>
    <cellStyle name="Normal 2 2 5 4 3 2" xfId="585"/>
    <cellStyle name="Normal 2 2 5 4 3 3" xfId="586"/>
    <cellStyle name="Normal 2 2 5 4 4" xfId="587"/>
    <cellStyle name="Normal 2 2 5 4 5" xfId="588"/>
    <cellStyle name="Normal 2 2 5 5" xfId="589"/>
    <cellStyle name="Normal 2 2 5 5 2" xfId="590"/>
    <cellStyle name="Normal 2 2 5 5 2 2" xfId="591"/>
    <cellStyle name="Normal 2 2 5 5 2 3" xfId="592"/>
    <cellStyle name="Normal 2 2 5 5 3" xfId="593"/>
    <cellStyle name="Normal 2 2 5 5 3 2" xfId="594"/>
    <cellStyle name="Normal 2 2 5 5 3 3" xfId="595"/>
    <cellStyle name="Normal 2 2 5 5 4" xfId="596"/>
    <cellStyle name="Normal 2 2 5 5 5" xfId="597"/>
    <cellStyle name="Normal 2 2 5 6" xfId="598"/>
    <cellStyle name="Normal 2 2 5 6 2" xfId="599"/>
    <cellStyle name="Normal 2 2 5 6 3" xfId="600"/>
    <cellStyle name="Normal 2 2 5 7" xfId="601"/>
    <cellStyle name="Normal 2 2 5 7 2" xfId="602"/>
    <cellStyle name="Normal 2 2 5 7 3" xfId="603"/>
    <cellStyle name="Normal 2 2 5 8" xfId="604"/>
    <cellStyle name="Normal 2 2 5 9" xfId="605"/>
    <cellStyle name="Normal 2 2 6" xfId="606"/>
    <cellStyle name="Normal 2 2 6 2" xfId="607"/>
    <cellStyle name="Normal 2 2 6 2 2" xfId="608"/>
    <cellStyle name="Normal 2 2 6 2 2 2" xfId="609"/>
    <cellStyle name="Normal 2 2 6 2 2 2 2" xfId="610"/>
    <cellStyle name="Normal 2 2 6 2 2 2 3" xfId="611"/>
    <cellStyle name="Normal 2 2 6 2 2 3" xfId="612"/>
    <cellStyle name="Normal 2 2 6 2 2 3 2" xfId="613"/>
    <cellStyle name="Normal 2 2 6 2 2 3 3" xfId="614"/>
    <cellStyle name="Normal 2 2 6 2 2 4" xfId="615"/>
    <cellStyle name="Normal 2 2 6 2 2 5" xfId="616"/>
    <cellStyle name="Normal 2 2 6 2 3" xfId="617"/>
    <cellStyle name="Normal 2 2 6 2 3 2" xfId="618"/>
    <cellStyle name="Normal 2 2 6 2 3 2 2" xfId="619"/>
    <cellStyle name="Normal 2 2 6 2 3 2 3" xfId="620"/>
    <cellStyle name="Normal 2 2 6 2 3 3" xfId="621"/>
    <cellStyle name="Normal 2 2 6 2 3 3 2" xfId="622"/>
    <cellStyle name="Normal 2 2 6 2 3 3 3" xfId="623"/>
    <cellStyle name="Normal 2 2 6 2 3 4" xfId="624"/>
    <cellStyle name="Normal 2 2 6 2 3 5" xfId="625"/>
    <cellStyle name="Normal 2 2 6 2 4" xfId="626"/>
    <cellStyle name="Normal 2 2 6 2 4 2" xfId="627"/>
    <cellStyle name="Normal 2 2 6 2 4 3" xfId="628"/>
    <cellStyle name="Normal 2 2 6 2 5" xfId="629"/>
    <cellStyle name="Normal 2 2 6 2 5 2" xfId="630"/>
    <cellStyle name="Normal 2 2 6 2 5 3" xfId="631"/>
    <cellStyle name="Normal 2 2 6 2 6" xfId="632"/>
    <cellStyle name="Normal 2 2 6 2 7" xfId="633"/>
    <cellStyle name="Normal 2 2 6 3" xfId="634"/>
    <cellStyle name="Normal 2 2 6 3 2" xfId="635"/>
    <cellStyle name="Normal 2 2 6 3 2 2" xfId="636"/>
    <cellStyle name="Normal 2 2 6 3 2 2 2" xfId="637"/>
    <cellStyle name="Normal 2 2 6 3 2 2 3" xfId="638"/>
    <cellStyle name="Normal 2 2 6 3 2 3" xfId="639"/>
    <cellStyle name="Normal 2 2 6 3 2 3 2" xfId="640"/>
    <cellStyle name="Normal 2 2 6 3 2 3 3" xfId="641"/>
    <cellStyle name="Normal 2 2 6 3 2 4" xfId="642"/>
    <cellStyle name="Normal 2 2 6 3 2 5" xfId="643"/>
    <cellStyle name="Normal 2 2 6 3 3" xfId="644"/>
    <cellStyle name="Normal 2 2 6 3 3 2" xfId="645"/>
    <cellStyle name="Normal 2 2 6 3 3 2 2" xfId="646"/>
    <cellStyle name="Normal 2 2 6 3 3 2 3" xfId="647"/>
    <cellStyle name="Normal 2 2 6 3 3 3" xfId="648"/>
    <cellStyle name="Normal 2 2 6 3 3 3 2" xfId="649"/>
    <cellStyle name="Normal 2 2 6 3 3 3 3" xfId="650"/>
    <cellStyle name="Normal 2 2 6 3 3 4" xfId="651"/>
    <cellStyle name="Normal 2 2 6 3 3 5" xfId="652"/>
    <cellStyle name="Normal 2 2 6 3 4" xfId="653"/>
    <cellStyle name="Normal 2 2 6 3 4 2" xfId="654"/>
    <cellStyle name="Normal 2 2 6 3 4 3" xfId="655"/>
    <cellStyle name="Normal 2 2 6 3 5" xfId="656"/>
    <cellStyle name="Normal 2 2 6 3 5 2" xfId="657"/>
    <cellStyle name="Normal 2 2 6 3 5 3" xfId="658"/>
    <cellStyle name="Normal 2 2 6 3 6" xfId="659"/>
    <cellStyle name="Normal 2 2 6 3 7" xfId="660"/>
    <cellStyle name="Normal 2 2 6 4" xfId="661"/>
    <cellStyle name="Normal 2 2 6 4 2" xfId="662"/>
    <cellStyle name="Normal 2 2 6 4 2 2" xfId="663"/>
    <cellStyle name="Normal 2 2 6 4 2 3" xfId="664"/>
    <cellStyle name="Normal 2 2 6 4 3" xfId="665"/>
    <cellStyle name="Normal 2 2 6 4 3 2" xfId="666"/>
    <cellStyle name="Normal 2 2 6 4 3 3" xfId="667"/>
    <cellStyle name="Normal 2 2 6 4 4" xfId="668"/>
    <cellStyle name="Normal 2 2 6 4 5" xfId="669"/>
    <cellStyle name="Normal 2 2 6 5" xfId="670"/>
    <cellStyle name="Normal 2 2 6 5 2" xfId="671"/>
    <cellStyle name="Normal 2 2 6 5 2 2" xfId="672"/>
    <cellStyle name="Normal 2 2 6 5 2 3" xfId="673"/>
    <cellStyle name="Normal 2 2 6 5 3" xfId="674"/>
    <cellStyle name="Normal 2 2 6 5 3 2" xfId="675"/>
    <cellStyle name="Normal 2 2 6 5 3 3" xfId="676"/>
    <cellStyle name="Normal 2 2 6 5 4" xfId="677"/>
    <cellStyle name="Normal 2 2 6 5 5" xfId="678"/>
    <cellStyle name="Normal 2 2 6 6" xfId="679"/>
    <cellStyle name="Normal 2 2 6 6 2" xfId="680"/>
    <cellStyle name="Normal 2 2 6 6 3" xfId="681"/>
    <cellStyle name="Normal 2 2 6 7" xfId="682"/>
    <cellStyle name="Normal 2 2 6 7 2" xfId="683"/>
    <cellStyle name="Normal 2 2 6 7 3" xfId="684"/>
    <cellStyle name="Normal 2 2 6 8" xfId="685"/>
    <cellStyle name="Normal 2 2 6 9" xfId="686"/>
    <cellStyle name="Normal 2 2 7" xfId="687"/>
    <cellStyle name="Normal 2 2 7 2" xfId="688"/>
    <cellStyle name="Normal 2 2 7 2 2" xfId="689"/>
    <cellStyle name="Normal 2 2 7 2 2 2" xfId="690"/>
    <cellStyle name="Normal 2 2 7 2 2 3" xfId="691"/>
    <cellStyle name="Normal 2 2 7 2 3" xfId="692"/>
    <cellStyle name="Normal 2 2 7 2 3 2" xfId="693"/>
    <cellStyle name="Normal 2 2 7 2 3 3" xfId="694"/>
    <cellStyle name="Normal 2 2 7 2 4" xfId="695"/>
    <cellStyle name="Normal 2 2 7 2 5" xfId="696"/>
    <cellStyle name="Normal 2 2 7 3" xfId="697"/>
    <cellStyle name="Normal 2 2 7 3 2" xfId="698"/>
    <cellStyle name="Normal 2 2 7 3 2 2" xfId="699"/>
    <cellStyle name="Normal 2 2 7 3 2 3" xfId="700"/>
    <cellStyle name="Normal 2 2 7 3 3" xfId="701"/>
    <cellStyle name="Normal 2 2 7 3 3 2" xfId="702"/>
    <cellStyle name="Normal 2 2 7 3 3 3" xfId="703"/>
    <cellStyle name="Normal 2 2 7 3 4" xfId="704"/>
    <cellStyle name="Normal 2 2 7 3 5" xfId="705"/>
    <cellStyle name="Normal 2 2 7 4" xfId="706"/>
    <cellStyle name="Normal 2 2 7 4 2" xfId="707"/>
    <cellStyle name="Normal 2 2 7 4 3" xfId="708"/>
    <cellStyle name="Normal 2 2 7 5" xfId="709"/>
    <cellStyle name="Normal 2 2 7 5 2" xfId="710"/>
    <cellStyle name="Normal 2 2 7 5 3" xfId="711"/>
    <cellStyle name="Normal 2 2 7 6" xfId="712"/>
    <cellStyle name="Normal 2 2 7 7" xfId="713"/>
    <cellStyle name="Normal 2 2 8" xfId="714"/>
    <cellStyle name="Normal 2 2 8 2" xfId="715"/>
    <cellStyle name="Normal 2 2 8 2 2" xfId="716"/>
    <cellStyle name="Normal 2 2 8 2 2 2" xfId="717"/>
    <cellStyle name="Normal 2 2 8 2 2 3" xfId="718"/>
    <cellStyle name="Normal 2 2 8 2 3" xfId="719"/>
    <cellStyle name="Normal 2 2 8 2 3 2" xfId="720"/>
    <cellStyle name="Normal 2 2 8 2 3 3" xfId="721"/>
    <cellStyle name="Normal 2 2 8 2 4" xfId="722"/>
    <cellStyle name="Normal 2 2 8 2 5" xfId="723"/>
    <cellStyle name="Normal 2 2 8 3" xfId="724"/>
    <cellStyle name="Normal 2 2 8 3 2" xfId="725"/>
    <cellStyle name="Normal 2 2 8 3 2 2" xfId="726"/>
    <cellStyle name="Normal 2 2 8 3 2 3" xfId="727"/>
    <cellStyle name="Normal 2 2 8 3 3" xfId="728"/>
    <cellStyle name="Normal 2 2 8 3 3 2" xfId="729"/>
    <cellStyle name="Normal 2 2 8 3 3 3" xfId="730"/>
    <cellStyle name="Normal 2 2 8 3 4" xfId="731"/>
    <cellStyle name="Normal 2 2 8 3 5" xfId="732"/>
    <cellStyle name="Normal 2 2 8 4" xfId="733"/>
    <cellStyle name="Normal 2 2 8 4 2" xfId="734"/>
    <cellStyle name="Normal 2 2 8 4 3" xfId="735"/>
    <cellStyle name="Normal 2 2 8 5" xfId="736"/>
    <cellStyle name="Normal 2 2 8 5 2" xfId="737"/>
    <cellStyle name="Normal 2 2 8 5 3" xfId="738"/>
    <cellStyle name="Normal 2 2 8 6" xfId="739"/>
    <cellStyle name="Normal 2 2 8 7" xfId="740"/>
    <cellStyle name="Normal 2 2 9" xfId="741"/>
    <cellStyle name="Normal 2 2 9 2" xfId="742"/>
    <cellStyle name="Normal 2 2 9 2 2" xfId="743"/>
    <cellStyle name="Normal 2 2 9 2 3" xfId="744"/>
    <cellStyle name="Normal 2 2 9 3" xfId="745"/>
    <cellStyle name="Normal 2 2 9 3 2" xfId="746"/>
    <cellStyle name="Normal 2 2 9 3 3" xfId="747"/>
    <cellStyle name="Normal 2 2 9 4" xfId="748"/>
    <cellStyle name="Normal 2 2 9 5" xfId="749"/>
    <cellStyle name="Normal 2 3" xfId="750"/>
    <cellStyle name="Normal 2 3 10" xfId="751"/>
    <cellStyle name="Normal 2 3 10 2" xfId="752"/>
    <cellStyle name="Normal 2 3 10 3" xfId="753"/>
    <cellStyle name="Normal 2 3 11" xfId="754"/>
    <cellStyle name="Normal 2 3 11 2" xfId="755"/>
    <cellStyle name="Normal 2 3 11 3" xfId="756"/>
    <cellStyle name="Normal 2 3 12" xfId="757"/>
    <cellStyle name="Normal 2 3 12 2" xfId="758"/>
    <cellStyle name="Normal 2 3 12 3" xfId="759"/>
    <cellStyle name="Normal 2 3 13" xfId="760"/>
    <cellStyle name="Normal 2 3 14" xfId="761"/>
    <cellStyle name="Normal 2 3 2" xfId="762"/>
    <cellStyle name="Normal 2 3 2 2" xfId="763"/>
    <cellStyle name="Normal 2 3 2 2 2" xfId="764"/>
    <cellStyle name="Normal 2 3 2 2 2 2" xfId="765"/>
    <cellStyle name="Normal 2 3 2 2 2 2 2" xfId="766"/>
    <cellStyle name="Normal 2 3 2 2 2 2 3" xfId="767"/>
    <cellStyle name="Normal 2 3 2 2 2 3" xfId="768"/>
    <cellStyle name="Normal 2 3 2 2 2 3 2" xfId="769"/>
    <cellStyle name="Normal 2 3 2 2 2 3 3" xfId="770"/>
    <cellStyle name="Normal 2 3 2 2 2 4" xfId="771"/>
    <cellStyle name="Normal 2 3 2 2 2 5" xfId="772"/>
    <cellStyle name="Normal 2 3 2 2 3" xfId="773"/>
    <cellStyle name="Normal 2 3 2 2 3 2" xfId="774"/>
    <cellStyle name="Normal 2 3 2 2 3 2 2" xfId="775"/>
    <cellStyle name="Normal 2 3 2 2 3 2 3" xfId="776"/>
    <cellStyle name="Normal 2 3 2 2 3 3" xfId="777"/>
    <cellStyle name="Normal 2 3 2 2 3 3 2" xfId="778"/>
    <cellStyle name="Normal 2 3 2 2 3 3 3" xfId="779"/>
    <cellStyle name="Normal 2 3 2 2 3 4" xfId="780"/>
    <cellStyle name="Normal 2 3 2 2 3 5" xfId="781"/>
    <cellStyle name="Normal 2 3 2 2 4" xfId="782"/>
    <cellStyle name="Normal 2 3 2 2 4 2" xfId="783"/>
    <cellStyle name="Normal 2 3 2 2 4 3" xfId="784"/>
    <cellStyle name="Normal 2 3 2 2 5" xfId="785"/>
    <cellStyle name="Normal 2 3 2 2 5 2" xfId="786"/>
    <cellStyle name="Normal 2 3 2 2 5 3" xfId="787"/>
    <cellStyle name="Normal 2 3 2 2 6" xfId="788"/>
    <cellStyle name="Normal 2 3 2 2 7" xfId="789"/>
    <cellStyle name="Normal 2 3 2 3" xfId="790"/>
    <cellStyle name="Normal 2 3 2 3 2" xfId="791"/>
    <cellStyle name="Normal 2 3 2 3 2 2" xfId="792"/>
    <cellStyle name="Normal 2 3 2 3 2 2 2" xfId="793"/>
    <cellStyle name="Normal 2 3 2 3 2 2 3" xfId="794"/>
    <cellStyle name="Normal 2 3 2 3 2 3" xfId="795"/>
    <cellStyle name="Normal 2 3 2 3 2 3 2" xfId="796"/>
    <cellStyle name="Normal 2 3 2 3 2 3 3" xfId="797"/>
    <cellStyle name="Normal 2 3 2 3 2 4" xfId="798"/>
    <cellStyle name="Normal 2 3 2 3 2 5" xfId="799"/>
    <cellStyle name="Normal 2 3 2 3 3" xfId="800"/>
    <cellStyle name="Normal 2 3 2 3 3 2" xfId="801"/>
    <cellStyle name="Normal 2 3 2 3 3 2 2" xfId="802"/>
    <cellStyle name="Normal 2 3 2 3 3 2 3" xfId="803"/>
    <cellStyle name="Normal 2 3 2 3 3 3" xfId="804"/>
    <cellStyle name="Normal 2 3 2 3 3 3 2" xfId="805"/>
    <cellStyle name="Normal 2 3 2 3 3 3 3" xfId="806"/>
    <cellStyle name="Normal 2 3 2 3 3 4" xfId="807"/>
    <cellStyle name="Normal 2 3 2 3 3 5" xfId="808"/>
    <cellStyle name="Normal 2 3 2 3 4" xfId="809"/>
    <cellStyle name="Normal 2 3 2 3 4 2" xfId="810"/>
    <cellStyle name="Normal 2 3 2 3 4 3" xfId="811"/>
    <cellStyle name="Normal 2 3 2 3 5" xfId="812"/>
    <cellStyle name="Normal 2 3 2 3 5 2" xfId="813"/>
    <cellStyle name="Normal 2 3 2 3 5 3" xfId="814"/>
    <cellStyle name="Normal 2 3 2 3 6" xfId="815"/>
    <cellStyle name="Normal 2 3 2 3 7" xfId="816"/>
    <cellStyle name="Normal 2 3 2 4" xfId="817"/>
    <cellStyle name="Normal 2 3 2 4 2" xfId="818"/>
    <cellStyle name="Normal 2 3 2 4 2 2" xfId="819"/>
    <cellStyle name="Normal 2 3 2 4 2 3" xfId="820"/>
    <cellStyle name="Normal 2 3 2 4 3" xfId="821"/>
    <cellStyle name="Normal 2 3 2 4 3 2" xfId="822"/>
    <cellStyle name="Normal 2 3 2 4 3 3" xfId="823"/>
    <cellStyle name="Normal 2 3 2 4 4" xfId="824"/>
    <cellStyle name="Normal 2 3 2 4 5" xfId="825"/>
    <cellStyle name="Normal 2 3 2 5" xfId="826"/>
    <cellStyle name="Normal 2 3 2 5 2" xfId="827"/>
    <cellStyle name="Normal 2 3 2 5 2 2" xfId="828"/>
    <cellStyle name="Normal 2 3 2 5 2 3" xfId="829"/>
    <cellStyle name="Normal 2 3 2 5 3" xfId="830"/>
    <cellStyle name="Normal 2 3 2 5 3 2" xfId="831"/>
    <cellStyle name="Normal 2 3 2 5 3 3" xfId="832"/>
    <cellStyle name="Normal 2 3 2 5 4" xfId="833"/>
    <cellStyle name="Normal 2 3 2 5 5" xfId="834"/>
    <cellStyle name="Normal 2 3 2 6" xfId="835"/>
    <cellStyle name="Normal 2 3 2 6 2" xfId="836"/>
    <cellStyle name="Normal 2 3 2 6 3" xfId="837"/>
    <cellStyle name="Normal 2 3 2 7" xfId="838"/>
    <cellStyle name="Normal 2 3 2 7 2" xfId="839"/>
    <cellStyle name="Normal 2 3 2 7 3" xfId="840"/>
    <cellStyle name="Normal 2 3 2 8" xfId="841"/>
    <cellStyle name="Normal 2 3 2 9" xfId="842"/>
    <cellStyle name="Normal 2 3 3" xfId="843"/>
    <cellStyle name="Normal 2 3 3 2" xfId="844"/>
    <cellStyle name="Normal 2 3 3 2 2" xfId="845"/>
    <cellStyle name="Normal 2 3 3 2 2 2" xfId="846"/>
    <cellStyle name="Normal 2 3 3 2 2 2 2" xfId="847"/>
    <cellStyle name="Normal 2 3 3 2 2 2 3" xfId="848"/>
    <cellStyle name="Normal 2 3 3 2 2 3" xfId="849"/>
    <cellStyle name="Normal 2 3 3 2 2 3 2" xfId="850"/>
    <cellStyle name="Normal 2 3 3 2 2 3 3" xfId="851"/>
    <cellStyle name="Normal 2 3 3 2 2 4" xfId="852"/>
    <cellStyle name="Normal 2 3 3 2 2 5" xfId="853"/>
    <cellStyle name="Normal 2 3 3 2 3" xfId="854"/>
    <cellStyle name="Normal 2 3 3 2 3 2" xfId="855"/>
    <cellStyle name="Normal 2 3 3 2 3 2 2" xfId="856"/>
    <cellStyle name="Normal 2 3 3 2 3 2 3" xfId="857"/>
    <cellStyle name="Normal 2 3 3 2 3 3" xfId="858"/>
    <cellStyle name="Normal 2 3 3 2 3 3 2" xfId="859"/>
    <cellStyle name="Normal 2 3 3 2 3 3 3" xfId="860"/>
    <cellStyle name="Normal 2 3 3 2 3 4" xfId="861"/>
    <cellStyle name="Normal 2 3 3 2 3 5" xfId="862"/>
    <cellStyle name="Normal 2 3 3 2 4" xfId="863"/>
    <cellStyle name="Normal 2 3 3 2 4 2" xfId="864"/>
    <cellStyle name="Normal 2 3 3 2 4 3" xfId="865"/>
    <cellStyle name="Normal 2 3 3 2 5" xfId="866"/>
    <cellStyle name="Normal 2 3 3 2 5 2" xfId="867"/>
    <cellStyle name="Normal 2 3 3 2 5 3" xfId="868"/>
    <cellStyle name="Normal 2 3 3 2 6" xfId="869"/>
    <cellStyle name="Normal 2 3 3 2 7" xfId="870"/>
    <cellStyle name="Normal 2 3 3 3" xfId="871"/>
    <cellStyle name="Normal 2 3 3 3 2" xfId="872"/>
    <cellStyle name="Normal 2 3 3 3 2 2" xfId="873"/>
    <cellStyle name="Normal 2 3 3 3 2 2 2" xfId="874"/>
    <cellStyle name="Normal 2 3 3 3 2 2 3" xfId="875"/>
    <cellStyle name="Normal 2 3 3 3 2 3" xfId="876"/>
    <cellStyle name="Normal 2 3 3 3 2 3 2" xfId="877"/>
    <cellStyle name="Normal 2 3 3 3 2 3 3" xfId="878"/>
    <cellStyle name="Normal 2 3 3 3 2 4" xfId="879"/>
    <cellStyle name="Normal 2 3 3 3 2 5" xfId="880"/>
    <cellStyle name="Normal 2 3 3 3 3" xfId="881"/>
    <cellStyle name="Normal 2 3 3 3 3 2" xfId="882"/>
    <cellStyle name="Normal 2 3 3 3 3 2 2" xfId="883"/>
    <cellStyle name="Normal 2 3 3 3 3 2 3" xfId="884"/>
    <cellStyle name="Normal 2 3 3 3 3 3" xfId="885"/>
    <cellStyle name="Normal 2 3 3 3 3 3 2" xfId="886"/>
    <cellStyle name="Normal 2 3 3 3 3 3 3" xfId="887"/>
    <cellStyle name="Normal 2 3 3 3 3 4" xfId="888"/>
    <cellStyle name="Normal 2 3 3 3 3 5" xfId="889"/>
    <cellStyle name="Normal 2 3 3 3 4" xfId="890"/>
    <cellStyle name="Normal 2 3 3 3 4 2" xfId="891"/>
    <cellStyle name="Normal 2 3 3 3 4 3" xfId="892"/>
    <cellStyle name="Normal 2 3 3 3 5" xfId="893"/>
    <cellStyle name="Normal 2 3 3 3 5 2" xfId="894"/>
    <cellStyle name="Normal 2 3 3 3 5 3" xfId="895"/>
    <cellStyle name="Normal 2 3 3 3 6" xfId="896"/>
    <cellStyle name="Normal 2 3 3 3 7" xfId="897"/>
    <cellStyle name="Normal 2 3 3 4" xfId="898"/>
    <cellStyle name="Normal 2 3 3 4 2" xfId="899"/>
    <cellStyle name="Normal 2 3 3 4 2 2" xfId="900"/>
    <cellStyle name="Normal 2 3 3 4 2 3" xfId="901"/>
    <cellStyle name="Normal 2 3 3 4 3" xfId="902"/>
    <cellStyle name="Normal 2 3 3 4 3 2" xfId="903"/>
    <cellStyle name="Normal 2 3 3 4 3 3" xfId="904"/>
    <cellStyle name="Normal 2 3 3 4 4" xfId="905"/>
    <cellStyle name="Normal 2 3 3 4 5" xfId="906"/>
    <cellStyle name="Normal 2 3 3 5" xfId="907"/>
    <cellStyle name="Normal 2 3 3 5 2" xfId="908"/>
    <cellStyle name="Normal 2 3 3 5 2 2" xfId="909"/>
    <cellStyle name="Normal 2 3 3 5 2 3" xfId="910"/>
    <cellStyle name="Normal 2 3 3 5 3" xfId="911"/>
    <cellStyle name="Normal 2 3 3 5 3 2" xfId="912"/>
    <cellStyle name="Normal 2 3 3 5 3 3" xfId="913"/>
    <cellStyle name="Normal 2 3 3 5 4" xfId="914"/>
    <cellStyle name="Normal 2 3 3 5 5" xfId="915"/>
    <cellStyle name="Normal 2 3 3 6" xfId="916"/>
    <cellStyle name="Normal 2 3 3 6 2" xfId="917"/>
    <cellStyle name="Normal 2 3 3 6 3" xfId="918"/>
    <cellStyle name="Normal 2 3 3 7" xfId="919"/>
    <cellStyle name="Normal 2 3 3 7 2" xfId="920"/>
    <cellStyle name="Normal 2 3 3 7 3" xfId="921"/>
    <cellStyle name="Normal 2 3 3 8" xfId="922"/>
    <cellStyle name="Normal 2 3 3 9" xfId="923"/>
    <cellStyle name="Normal 2 3 4" xfId="924"/>
    <cellStyle name="Normal 2 3 4 2" xfId="925"/>
    <cellStyle name="Normal 2 3 4 2 2" xfId="926"/>
    <cellStyle name="Normal 2 3 4 2 2 2" xfId="927"/>
    <cellStyle name="Normal 2 3 4 2 2 2 2" xfId="928"/>
    <cellStyle name="Normal 2 3 4 2 2 2 3" xfId="929"/>
    <cellStyle name="Normal 2 3 4 2 2 3" xfId="930"/>
    <cellStyle name="Normal 2 3 4 2 2 3 2" xfId="931"/>
    <cellStyle name="Normal 2 3 4 2 2 3 3" xfId="932"/>
    <cellStyle name="Normal 2 3 4 2 2 4" xfId="933"/>
    <cellStyle name="Normal 2 3 4 2 2 5" xfId="934"/>
    <cellStyle name="Normal 2 3 4 2 3" xfId="935"/>
    <cellStyle name="Normal 2 3 4 2 3 2" xfId="936"/>
    <cellStyle name="Normal 2 3 4 2 3 2 2" xfId="937"/>
    <cellStyle name="Normal 2 3 4 2 3 2 3" xfId="938"/>
    <cellStyle name="Normal 2 3 4 2 3 3" xfId="939"/>
    <cellStyle name="Normal 2 3 4 2 3 3 2" xfId="940"/>
    <cellStyle name="Normal 2 3 4 2 3 3 3" xfId="941"/>
    <cellStyle name="Normal 2 3 4 2 3 4" xfId="942"/>
    <cellStyle name="Normal 2 3 4 2 3 5" xfId="943"/>
    <cellStyle name="Normal 2 3 4 2 4" xfId="944"/>
    <cellStyle name="Normal 2 3 4 2 4 2" xfId="945"/>
    <cellStyle name="Normal 2 3 4 2 4 3" xfId="946"/>
    <cellStyle name="Normal 2 3 4 2 5" xfId="947"/>
    <cellStyle name="Normal 2 3 4 2 5 2" xfId="948"/>
    <cellStyle name="Normal 2 3 4 2 5 3" xfId="949"/>
    <cellStyle name="Normal 2 3 4 2 6" xfId="950"/>
    <cellStyle name="Normal 2 3 4 2 7" xfId="951"/>
    <cellStyle name="Normal 2 3 4 3" xfId="952"/>
    <cellStyle name="Normal 2 3 4 3 2" xfId="953"/>
    <cellStyle name="Normal 2 3 4 3 2 2" xfId="954"/>
    <cellStyle name="Normal 2 3 4 3 2 2 2" xfId="955"/>
    <cellStyle name="Normal 2 3 4 3 2 2 3" xfId="956"/>
    <cellStyle name="Normal 2 3 4 3 2 3" xfId="957"/>
    <cellStyle name="Normal 2 3 4 3 2 3 2" xfId="958"/>
    <cellStyle name="Normal 2 3 4 3 2 3 3" xfId="959"/>
    <cellStyle name="Normal 2 3 4 3 2 4" xfId="960"/>
    <cellStyle name="Normal 2 3 4 3 2 5" xfId="961"/>
    <cellStyle name="Normal 2 3 4 3 3" xfId="962"/>
    <cellStyle name="Normal 2 3 4 3 3 2" xfId="963"/>
    <cellStyle name="Normal 2 3 4 3 3 2 2" xfId="964"/>
    <cellStyle name="Normal 2 3 4 3 3 2 3" xfId="965"/>
    <cellStyle name="Normal 2 3 4 3 3 3" xfId="966"/>
    <cellStyle name="Normal 2 3 4 3 3 3 2" xfId="967"/>
    <cellStyle name="Normal 2 3 4 3 3 3 3" xfId="968"/>
    <cellStyle name="Normal 2 3 4 3 3 4" xfId="969"/>
    <cellStyle name="Normal 2 3 4 3 3 5" xfId="970"/>
    <cellStyle name="Normal 2 3 4 3 4" xfId="971"/>
    <cellStyle name="Normal 2 3 4 3 4 2" xfId="972"/>
    <cellStyle name="Normal 2 3 4 3 4 3" xfId="973"/>
    <cellStyle name="Normal 2 3 4 3 5" xfId="974"/>
    <cellStyle name="Normal 2 3 4 3 5 2" xfId="975"/>
    <cellStyle name="Normal 2 3 4 3 5 3" xfId="976"/>
    <cellStyle name="Normal 2 3 4 3 6" xfId="977"/>
    <cellStyle name="Normal 2 3 4 3 7" xfId="978"/>
    <cellStyle name="Normal 2 3 4 4" xfId="979"/>
    <cellStyle name="Normal 2 3 4 4 2" xfId="980"/>
    <cellStyle name="Normal 2 3 4 4 2 2" xfId="981"/>
    <cellStyle name="Normal 2 3 4 4 2 3" xfId="982"/>
    <cellStyle name="Normal 2 3 4 4 3" xfId="983"/>
    <cellStyle name="Normal 2 3 4 4 3 2" xfId="984"/>
    <cellStyle name="Normal 2 3 4 4 3 3" xfId="985"/>
    <cellStyle name="Normal 2 3 4 4 4" xfId="986"/>
    <cellStyle name="Normal 2 3 4 4 5" xfId="987"/>
    <cellStyle name="Normal 2 3 4 5" xfId="988"/>
    <cellStyle name="Normal 2 3 4 5 2" xfId="989"/>
    <cellStyle name="Normal 2 3 4 5 2 2" xfId="990"/>
    <cellStyle name="Normal 2 3 4 5 2 3" xfId="991"/>
    <cellStyle name="Normal 2 3 4 5 3" xfId="992"/>
    <cellStyle name="Normal 2 3 4 5 3 2" xfId="993"/>
    <cellStyle name="Normal 2 3 4 5 3 3" xfId="994"/>
    <cellStyle name="Normal 2 3 4 5 4" xfId="995"/>
    <cellStyle name="Normal 2 3 4 5 5" xfId="996"/>
    <cellStyle name="Normal 2 3 4 6" xfId="997"/>
    <cellStyle name="Normal 2 3 4 6 2" xfId="998"/>
    <cellStyle name="Normal 2 3 4 6 3" xfId="999"/>
    <cellStyle name="Normal 2 3 4 7" xfId="1000"/>
    <cellStyle name="Normal 2 3 4 7 2" xfId="1001"/>
    <cellStyle name="Normal 2 3 4 7 3" xfId="1002"/>
    <cellStyle name="Normal 2 3 4 8" xfId="1003"/>
    <cellStyle name="Normal 2 3 4 9" xfId="1004"/>
    <cellStyle name="Normal 2 3 5" xfId="1005"/>
    <cellStyle name="Normal 2 3 5 2" xfId="1006"/>
    <cellStyle name="Normal 2 3 5 2 2" xfId="1007"/>
    <cellStyle name="Normal 2 3 5 2 2 2" xfId="1008"/>
    <cellStyle name="Normal 2 3 5 2 2 3" xfId="1009"/>
    <cellStyle name="Normal 2 3 5 2 3" xfId="1010"/>
    <cellStyle name="Normal 2 3 5 2 3 2" xfId="1011"/>
    <cellStyle name="Normal 2 3 5 2 3 3" xfId="1012"/>
    <cellStyle name="Normal 2 3 5 2 4" xfId="1013"/>
    <cellStyle name="Normal 2 3 5 2 5" xfId="1014"/>
    <cellStyle name="Normal 2 3 5 3" xfId="1015"/>
    <cellStyle name="Normal 2 3 5 3 2" xfId="1016"/>
    <cellStyle name="Normal 2 3 5 3 2 2" xfId="1017"/>
    <cellStyle name="Normal 2 3 5 3 2 3" xfId="1018"/>
    <cellStyle name="Normal 2 3 5 3 3" xfId="1019"/>
    <cellStyle name="Normal 2 3 5 3 3 2" xfId="1020"/>
    <cellStyle name="Normal 2 3 5 3 3 3" xfId="1021"/>
    <cellStyle name="Normal 2 3 5 3 4" xfId="1022"/>
    <cellStyle name="Normal 2 3 5 3 5" xfId="1023"/>
    <cellStyle name="Normal 2 3 5 4" xfId="1024"/>
    <cellStyle name="Normal 2 3 5 4 2" xfId="1025"/>
    <cellStyle name="Normal 2 3 5 4 3" xfId="1026"/>
    <cellStyle name="Normal 2 3 5 5" xfId="1027"/>
    <cellStyle name="Normal 2 3 5 5 2" xfId="1028"/>
    <cellStyle name="Normal 2 3 5 5 3" xfId="1029"/>
    <cellStyle name="Normal 2 3 5 6" xfId="1030"/>
    <cellStyle name="Normal 2 3 5 7" xfId="1031"/>
    <cellStyle name="Normal 2 3 6" xfId="1032"/>
    <cellStyle name="Normal 2 3 6 2" xfId="1033"/>
    <cellStyle name="Normal 2 3 6 2 2" xfId="1034"/>
    <cellStyle name="Normal 2 3 6 2 2 2" xfId="1035"/>
    <cellStyle name="Normal 2 3 6 2 2 3" xfId="1036"/>
    <cellStyle name="Normal 2 3 6 2 3" xfId="1037"/>
    <cellStyle name="Normal 2 3 6 2 3 2" xfId="1038"/>
    <cellStyle name="Normal 2 3 6 2 3 3" xfId="1039"/>
    <cellStyle name="Normal 2 3 6 2 4" xfId="1040"/>
    <cellStyle name="Normal 2 3 6 2 5" xfId="1041"/>
    <cellStyle name="Normal 2 3 6 3" xfId="1042"/>
    <cellStyle name="Normal 2 3 6 3 2" xfId="1043"/>
    <cellStyle name="Normal 2 3 6 3 2 2" xfId="1044"/>
    <cellStyle name="Normal 2 3 6 3 2 3" xfId="1045"/>
    <cellStyle name="Normal 2 3 6 3 3" xfId="1046"/>
    <cellStyle name="Normal 2 3 6 3 3 2" xfId="1047"/>
    <cellStyle name="Normal 2 3 6 3 3 3" xfId="1048"/>
    <cellStyle name="Normal 2 3 6 3 4" xfId="1049"/>
    <cellStyle name="Normal 2 3 6 3 5" xfId="1050"/>
    <cellStyle name="Normal 2 3 6 4" xfId="1051"/>
    <cellStyle name="Normal 2 3 6 4 2" xfId="1052"/>
    <cellStyle name="Normal 2 3 6 4 3" xfId="1053"/>
    <cellStyle name="Normal 2 3 6 5" xfId="1054"/>
    <cellStyle name="Normal 2 3 6 5 2" xfId="1055"/>
    <cellStyle name="Normal 2 3 6 5 3" xfId="1056"/>
    <cellStyle name="Normal 2 3 6 6" xfId="1057"/>
    <cellStyle name="Normal 2 3 6 7" xfId="1058"/>
    <cellStyle name="Normal 2 3 7" xfId="1059"/>
    <cellStyle name="Normal 2 3 7 2" xfId="1060"/>
    <cellStyle name="Normal 2 3 7 2 2" xfId="1061"/>
    <cellStyle name="Normal 2 3 7 2 3" xfId="1062"/>
    <cellStyle name="Normal 2 3 7 3" xfId="1063"/>
    <cellStyle name="Normal 2 3 7 3 2" xfId="1064"/>
    <cellStyle name="Normal 2 3 7 3 3" xfId="1065"/>
    <cellStyle name="Normal 2 3 7 4" xfId="1066"/>
    <cellStyle name="Normal 2 3 7 5" xfId="1067"/>
    <cellStyle name="Normal 2 3 8" xfId="1068"/>
    <cellStyle name="Normal 2 3 8 2" xfId="1069"/>
    <cellStyle name="Normal 2 3 8 2 2" xfId="1070"/>
    <cellStyle name="Normal 2 3 8 2 3" xfId="1071"/>
    <cellStyle name="Normal 2 3 8 3" xfId="1072"/>
    <cellStyle name="Normal 2 3 8 3 2" xfId="1073"/>
    <cellStyle name="Normal 2 3 8 3 3" xfId="1074"/>
    <cellStyle name="Normal 2 3 8 4" xfId="1075"/>
    <cellStyle name="Normal 2 3 8 5" xfId="1076"/>
    <cellStyle name="Normal 2 3 9" xfId="1077"/>
    <cellStyle name="Normal 2 4" xfId="1078"/>
    <cellStyle name="Normal 2 4 10" xfId="1079"/>
    <cellStyle name="Normal 2 4 10 2" xfId="1080"/>
    <cellStyle name="Normal 2 4 10 3" xfId="1081"/>
    <cellStyle name="Normal 2 4 11" xfId="1082"/>
    <cellStyle name="Normal 2 4 11 2" xfId="1083"/>
    <cellStyle name="Normal 2 4 11 3" xfId="1084"/>
    <cellStyle name="Normal 2 4 12" xfId="1085"/>
    <cellStyle name="Normal 2 4 12 2" xfId="1086"/>
    <cellStyle name="Normal 2 4 12 3" xfId="1087"/>
    <cellStyle name="Normal 2 4 13" xfId="1088"/>
    <cellStyle name="Normal 2 4 14" xfId="1089"/>
    <cellStyle name="Normal 2 4 2" xfId="1090"/>
    <cellStyle name="Normal 2 4 2 2" xfId="1091"/>
    <cellStyle name="Normal 2 4 2 2 2" xfId="1092"/>
    <cellStyle name="Normal 2 4 2 2 2 2" xfId="1093"/>
    <cellStyle name="Normal 2 4 2 2 2 2 2" xfId="1094"/>
    <cellStyle name="Normal 2 4 2 2 2 2 3" xfId="1095"/>
    <cellStyle name="Normal 2 4 2 2 2 3" xfId="1096"/>
    <cellStyle name="Normal 2 4 2 2 2 3 2" xfId="1097"/>
    <cellStyle name="Normal 2 4 2 2 2 3 3" xfId="1098"/>
    <cellStyle name="Normal 2 4 2 2 2 4" xfId="1099"/>
    <cellStyle name="Normal 2 4 2 2 2 5" xfId="1100"/>
    <cellStyle name="Normal 2 4 2 2 3" xfId="1101"/>
    <cellStyle name="Normal 2 4 2 2 3 2" xfId="1102"/>
    <cellStyle name="Normal 2 4 2 2 3 2 2" xfId="1103"/>
    <cellStyle name="Normal 2 4 2 2 3 2 3" xfId="1104"/>
    <cellStyle name="Normal 2 4 2 2 3 3" xfId="1105"/>
    <cellStyle name="Normal 2 4 2 2 3 3 2" xfId="1106"/>
    <cellStyle name="Normal 2 4 2 2 3 3 3" xfId="1107"/>
    <cellStyle name="Normal 2 4 2 2 3 4" xfId="1108"/>
    <cellStyle name="Normal 2 4 2 2 3 5" xfId="1109"/>
    <cellStyle name="Normal 2 4 2 2 4" xfId="1110"/>
    <cellStyle name="Normal 2 4 2 2 4 2" xfId="1111"/>
    <cellStyle name="Normal 2 4 2 2 4 3" xfId="1112"/>
    <cellStyle name="Normal 2 4 2 2 5" xfId="1113"/>
    <cellStyle name="Normal 2 4 2 2 5 2" xfId="1114"/>
    <cellStyle name="Normal 2 4 2 2 5 3" xfId="1115"/>
    <cellStyle name="Normal 2 4 2 2 6" xfId="1116"/>
    <cellStyle name="Normal 2 4 2 2 7" xfId="1117"/>
    <cellStyle name="Normal 2 4 2 3" xfId="1118"/>
    <cellStyle name="Normal 2 4 2 3 2" xfId="1119"/>
    <cellStyle name="Normal 2 4 2 3 2 2" xfId="1120"/>
    <cellStyle name="Normal 2 4 2 3 2 2 2" xfId="1121"/>
    <cellStyle name="Normal 2 4 2 3 2 2 3" xfId="1122"/>
    <cellStyle name="Normal 2 4 2 3 2 3" xfId="1123"/>
    <cellStyle name="Normal 2 4 2 3 2 3 2" xfId="1124"/>
    <cellStyle name="Normal 2 4 2 3 2 3 3" xfId="1125"/>
    <cellStyle name="Normal 2 4 2 3 2 4" xfId="1126"/>
    <cellStyle name="Normal 2 4 2 3 2 5" xfId="1127"/>
    <cellStyle name="Normal 2 4 2 3 3" xfId="1128"/>
    <cellStyle name="Normal 2 4 2 3 3 2" xfId="1129"/>
    <cellStyle name="Normal 2 4 2 3 3 2 2" xfId="1130"/>
    <cellStyle name="Normal 2 4 2 3 3 2 3" xfId="1131"/>
    <cellStyle name="Normal 2 4 2 3 3 3" xfId="1132"/>
    <cellStyle name="Normal 2 4 2 3 3 3 2" xfId="1133"/>
    <cellStyle name="Normal 2 4 2 3 3 3 3" xfId="1134"/>
    <cellStyle name="Normal 2 4 2 3 3 4" xfId="1135"/>
    <cellStyle name="Normal 2 4 2 3 3 5" xfId="1136"/>
    <cellStyle name="Normal 2 4 2 3 4" xfId="1137"/>
    <cellStyle name="Normal 2 4 2 3 4 2" xfId="1138"/>
    <cellStyle name="Normal 2 4 2 3 4 3" xfId="1139"/>
    <cellStyle name="Normal 2 4 2 3 5" xfId="1140"/>
    <cellStyle name="Normal 2 4 2 3 5 2" xfId="1141"/>
    <cellStyle name="Normal 2 4 2 3 5 3" xfId="1142"/>
    <cellStyle name="Normal 2 4 2 3 6" xfId="1143"/>
    <cellStyle name="Normal 2 4 2 3 7" xfId="1144"/>
    <cellStyle name="Normal 2 4 2 4" xfId="1145"/>
    <cellStyle name="Normal 2 4 2 4 2" xfId="1146"/>
    <cellStyle name="Normal 2 4 2 4 2 2" xfId="1147"/>
    <cellStyle name="Normal 2 4 2 4 2 3" xfId="1148"/>
    <cellStyle name="Normal 2 4 2 4 3" xfId="1149"/>
    <cellStyle name="Normal 2 4 2 4 3 2" xfId="1150"/>
    <cellStyle name="Normal 2 4 2 4 3 3" xfId="1151"/>
    <cellStyle name="Normal 2 4 2 4 4" xfId="1152"/>
    <cellStyle name="Normal 2 4 2 4 5" xfId="1153"/>
    <cellStyle name="Normal 2 4 2 5" xfId="1154"/>
    <cellStyle name="Normal 2 4 2 5 2" xfId="1155"/>
    <cellStyle name="Normal 2 4 2 5 2 2" xfId="1156"/>
    <cellStyle name="Normal 2 4 2 5 2 3" xfId="1157"/>
    <cellStyle name="Normal 2 4 2 5 3" xfId="1158"/>
    <cellStyle name="Normal 2 4 2 5 3 2" xfId="1159"/>
    <cellStyle name="Normal 2 4 2 5 3 3" xfId="1160"/>
    <cellStyle name="Normal 2 4 2 5 4" xfId="1161"/>
    <cellStyle name="Normal 2 4 2 5 5" xfId="1162"/>
    <cellStyle name="Normal 2 4 2 6" xfId="1163"/>
    <cellStyle name="Normal 2 4 2 6 2" xfId="1164"/>
    <cellStyle name="Normal 2 4 2 6 3" xfId="1165"/>
    <cellStyle name="Normal 2 4 2 7" xfId="1166"/>
    <cellStyle name="Normal 2 4 2 7 2" xfId="1167"/>
    <cellStyle name="Normal 2 4 2 7 3" xfId="1168"/>
    <cellStyle name="Normal 2 4 2 8" xfId="1169"/>
    <cellStyle name="Normal 2 4 2 9" xfId="1170"/>
    <cellStyle name="Normal 2 4 3" xfId="1171"/>
    <cellStyle name="Normal 2 4 3 2" xfId="1172"/>
    <cellStyle name="Normal 2 4 3 2 2" xfId="1173"/>
    <cellStyle name="Normal 2 4 3 2 2 2" xfId="1174"/>
    <cellStyle name="Normal 2 4 3 2 2 2 2" xfId="1175"/>
    <cellStyle name="Normal 2 4 3 2 2 2 3" xfId="1176"/>
    <cellStyle name="Normal 2 4 3 2 2 3" xfId="1177"/>
    <cellStyle name="Normal 2 4 3 2 2 3 2" xfId="1178"/>
    <cellStyle name="Normal 2 4 3 2 2 3 3" xfId="1179"/>
    <cellStyle name="Normal 2 4 3 2 2 4" xfId="1180"/>
    <cellStyle name="Normal 2 4 3 2 2 5" xfId="1181"/>
    <cellStyle name="Normal 2 4 3 2 3" xfId="1182"/>
    <cellStyle name="Normal 2 4 3 2 3 2" xfId="1183"/>
    <cellStyle name="Normal 2 4 3 2 3 2 2" xfId="1184"/>
    <cellStyle name="Normal 2 4 3 2 3 2 3" xfId="1185"/>
    <cellStyle name="Normal 2 4 3 2 3 3" xfId="1186"/>
    <cellStyle name="Normal 2 4 3 2 3 3 2" xfId="1187"/>
    <cellStyle name="Normal 2 4 3 2 3 3 3" xfId="1188"/>
    <cellStyle name="Normal 2 4 3 2 3 4" xfId="1189"/>
    <cellStyle name="Normal 2 4 3 2 3 5" xfId="1190"/>
    <cellStyle name="Normal 2 4 3 2 4" xfId="1191"/>
    <cellStyle name="Normal 2 4 3 2 4 2" xfId="1192"/>
    <cellStyle name="Normal 2 4 3 2 4 3" xfId="1193"/>
    <cellStyle name="Normal 2 4 3 2 5" xfId="1194"/>
    <cellStyle name="Normal 2 4 3 2 5 2" xfId="1195"/>
    <cellStyle name="Normal 2 4 3 2 5 3" xfId="1196"/>
    <cellStyle name="Normal 2 4 3 2 6" xfId="1197"/>
    <cellStyle name="Normal 2 4 3 2 7" xfId="1198"/>
    <cellStyle name="Normal 2 4 3 3" xfId="1199"/>
    <cellStyle name="Normal 2 4 3 3 2" xfId="1200"/>
    <cellStyle name="Normal 2 4 3 3 2 2" xfId="1201"/>
    <cellStyle name="Normal 2 4 3 3 2 2 2" xfId="1202"/>
    <cellStyle name="Normal 2 4 3 3 2 2 3" xfId="1203"/>
    <cellStyle name="Normal 2 4 3 3 2 3" xfId="1204"/>
    <cellStyle name="Normal 2 4 3 3 2 3 2" xfId="1205"/>
    <cellStyle name="Normal 2 4 3 3 2 3 3" xfId="1206"/>
    <cellStyle name="Normal 2 4 3 3 2 4" xfId="1207"/>
    <cellStyle name="Normal 2 4 3 3 2 5" xfId="1208"/>
    <cellStyle name="Normal 2 4 3 3 3" xfId="1209"/>
    <cellStyle name="Normal 2 4 3 3 3 2" xfId="1210"/>
    <cellStyle name="Normal 2 4 3 3 3 2 2" xfId="1211"/>
    <cellStyle name="Normal 2 4 3 3 3 2 3" xfId="1212"/>
    <cellStyle name="Normal 2 4 3 3 3 3" xfId="1213"/>
    <cellStyle name="Normal 2 4 3 3 3 3 2" xfId="1214"/>
    <cellStyle name="Normal 2 4 3 3 3 3 3" xfId="1215"/>
    <cellStyle name="Normal 2 4 3 3 3 4" xfId="1216"/>
    <cellStyle name="Normal 2 4 3 3 3 5" xfId="1217"/>
    <cellStyle name="Normal 2 4 3 3 4" xfId="1218"/>
    <cellStyle name="Normal 2 4 3 3 4 2" xfId="1219"/>
    <cellStyle name="Normal 2 4 3 3 4 3" xfId="1220"/>
    <cellStyle name="Normal 2 4 3 3 5" xfId="1221"/>
    <cellStyle name="Normal 2 4 3 3 5 2" xfId="1222"/>
    <cellStyle name="Normal 2 4 3 3 5 3" xfId="1223"/>
    <cellStyle name="Normal 2 4 3 3 6" xfId="1224"/>
    <cellStyle name="Normal 2 4 3 3 7" xfId="1225"/>
    <cellStyle name="Normal 2 4 3 4" xfId="1226"/>
    <cellStyle name="Normal 2 4 3 4 2" xfId="1227"/>
    <cellStyle name="Normal 2 4 3 4 2 2" xfId="1228"/>
    <cellStyle name="Normal 2 4 3 4 2 3" xfId="1229"/>
    <cellStyle name="Normal 2 4 3 4 3" xfId="1230"/>
    <cellStyle name="Normal 2 4 3 4 3 2" xfId="1231"/>
    <cellStyle name="Normal 2 4 3 4 3 3" xfId="1232"/>
    <cellStyle name="Normal 2 4 3 4 4" xfId="1233"/>
    <cellStyle name="Normal 2 4 3 4 5" xfId="1234"/>
    <cellStyle name="Normal 2 4 3 5" xfId="1235"/>
    <cellStyle name="Normal 2 4 3 5 2" xfId="1236"/>
    <cellStyle name="Normal 2 4 3 5 2 2" xfId="1237"/>
    <cellStyle name="Normal 2 4 3 5 2 3" xfId="1238"/>
    <cellStyle name="Normal 2 4 3 5 3" xfId="1239"/>
    <cellStyle name="Normal 2 4 3 5 3 2" xfId="1240"/>
    <cellStyle name="Normal 2 4 3 5 3 3" xfId="1241"/>
    <cellStyle name="Normal 2 4 3 5 4" xfId="1242"/>
    <cellStyle name="Normal 2 4 3 5 5" xfId="1243"/>
    <cellStyle name="Normal 2 4 3 6" xfId="1244"/>
    <cellStyle name="Normal 2 4 3 6 2" xfId="1245"/>
    <cellStyle name="Normal 2 4 3 6 3" xfId="1246"/>
    <cellStyle name="Normal 2 4 3 7" xfId="1247"/>
    <cellStyle name="Normal 2 4 3 7 2" xfId="1248"/>
    <cellStyle name="Normal 2 4 3 7 3" xfId="1249"/>
    <cellStyle name="Normal 2 4 3 8" xfId="1250"/>
    <cellStyle name="Normal 2 4 3 9" xfId="1251"/>
    <cellStyle name="Normal 2 4 4" xfId="1252"/>
    <cellStyle name="Normal 2 4 4 2" xfId="1253"/>
    <cellStyle name="Normal 2 4 4 2 2" xfId="1254"/>
    <cellStyle name="Normal 2 4 4 2 2 2" xfId="1255"/>
    <cellStyle name="Normal 2 4 4 2 2 2 2" xfId="1256"/>
    <cellStyle name="Normal 2 4 4 2 2 2 3" xfId="1257"/>
    <cellStyle name="Normal 2 4 4 2 2 3" xfId="1258"/>
    <cellStyle name="Normal 2 4 4 2 2 3 2" xfId="1259"/>
    <cellStyle name="Normal 2 4 4 2 2 3 3" xfId="1260"/>
    <cellStyle name="Normal 2 4 4 2 2 4" xfId="1261"/>
    <cellStyle name="Normal 2 4 4 2 2 5" xfId="1262"/>
    <cellStyle name="Normal 2 4 4 2 3" xfId="1263"/>
    <cellStyle name="Normal 2 4 4 2 3 2" xfId="1264"/>
    <cellStyle name="Normal 2 4 4 2 3 2 2" xfId="1265"/>
    <cellStyle name="Normal 2 4 4 2 3 2 3" xfId="1266"/>
    <cellStyle name="Normal 2 4 4 2 3 3" xfId="1267"/>
    <cellStyle name="Normal 2 4 4 2 3 3 2" xfId="1268"/>
    <cellStyle name="Normal 2 4 4 2 3 3 3" xfId="1269"/>
    <cellStyle name="Normal 2 4 4 2 3 4" xfId="1270"/>
    <cellStyle name="Normal 2 4 4 2 3 5" xfId="1271"/>
    <cellStyle name="Normal 2 4 4 2 4" xfId="1272"/>
    <cellStyle name="Normal 2 4 4 2 4 2" xfId="1273"/>
    <cellStyle name="Normal 2 4 4 2 4 3" xfId="1274"/>
    <cellStyle name="Normal 2 4 4 2 5" xfId="1275"/>
    <cellStyle name="Normal 2 4 4 2 5 2" xfId="1276"/>
    <cellStyle name="Normal 2 4 4 2 5 3" xfId="1277"/>
    <cellStyle name="Normal 2 4 4 2 6" xfId="1278"/>
    <cellStyle name="Normal 2 4 4 2 7" xfId="1279"/>
    <cellStyle name="Normal 2 4 4 3" xfId="1280"/>
    <cellStyle name="Normal 2 4 4 3 2" xfId="1281"/>
    <cellStyle name="Normal 2 4 4 3 2 2" xfId="1282"/>
    <cellStyle name="Normal 2 4 4 3 2 2 2" xfId="1283"/>
    <cellStyle name="Normal 2 4 4 3 2 2 3" xfId="1284"/>
    <cellStyle name="Normal 2 4 4 3 2 3" xfId="1285"/>
    <cellStyle name="Normal 2 4 4 3 2 3 2" xfId="1286"/>
    <cellStyle name="Normal 2 4 4 3 2 3 3" xfId="1287"/>
    <cellStyle name="Normal 2 4 4 3 2 4" xfId="1288"/>
    <cellStyle name="Normal 2 4 4 3 2 5" xfId="1289"/>
    <cellStyle name="Normal 2 4 4 3 3" xfId="1290"/>
    <cellStyle name="Normal 2 4 4 3 3 2" xfId="1291"/>
    <cellStyle name="Normal 2 4 4 3 3 2 2" xfId="1292"/>
    <cellStyle name="Normal 2 4 4 3 3 2 3" xfId="1293"/>
    <cellStyle name="Normal 2 4 4 3 3 3" xfId="1294"/>
    <cellStyle name="Normal 2 4 4 3 3 3 2" xfId="1295"/>
    <cellStyle name="Normal 2 4 4 3 3 3 3" xfId="1296"/>
    <cellStyle name="Normal 2 4 4 3 3 4" xfId="1297"/>
    <cellStyle name="Normal 2 4 4 3 3 5" xfId="1298"/>
    <cellStyle name="Normal 2 4 4 3 4" xfId="1299"/>
    <cellStyle name="Normal 2 4 4 3 4 2" xfId="1300"/>
    <cellStyle name="Normal 2 4 4 3 4 3" xfId="1301"/>
    <cellStyle name="Normal 2 4 4 3 5" xfId="1302"/>
    <cellStyle name="Normal 2 4 4 3 5 2" xfId="1303"/>
    <cellStyle name="Normal 2 4 4 3 5 3" xfId="1304"/>
    <cellStyle name="Normal 2 4 4 3 6" xfId="1305"/>
    <cellStyle name="Normal 2 4 4 3 7" xfId="1306"/>
    <cellStyle name="Normal 2 4 4 4" xfId="1307"/>
    <cellStyle name="Normal 2 4 4 4 2" xfId="1308"/>
    <cellStyle name="Normal 2 4 4 4 2 2" xfId="1309"/>
    <cellStyle name="Normal 2 4 4 4 2 3" xfId="1310"/>
    <cellStyle name="Normal 2 4 4 4 3" xfId="1311"/>
    <cellStyle name="Normal 2 4 4 4 3 2" xfId="1312"/>
    <cellStyle name="Normal 2 4 4 4 3 3" xfId="1313"/>
    <cellStyle name="Normal 2 4 4 4 4" xfId="1314"/>
    <cellStyle name="Normal 2 4 4 4 5" xfId="1315"/>
    <cellStyle name="Normal 2 4 4 5" xfId="1316"/>
    <cellStyle name="Normal 2 4 4 5 2" xfId="1317"/>
    <cellStyle name="Normal 2 4 4 5 2 2" xfId="1318"/>
    <cellStyle name="Normal 2 4 4 5 2 3" xfId="1319"/>
    <cellStyle name="Normal 2 4 4 5 3" xfId="1320"/>
    <cellStyle name="Normal 2 4 4 5 3 2" xfId="1321"/>
    <cellStyle name="Normal 2 4 4 5 3 3" xfId="1322"/>
    <cellStyle name="Normal 2 4 4 5 4" xfId="1323"/>
    <cellStyle name="Normal 2 4 4 5 5" xfId="1324"/>
    <cellStyle name="Normal 2 4 4 6" xfId="1325"/>
    <cellStyle name="Normal 2 4 4 6 2" xfId="1326"/>
    <cellStyle name="Normal 2 4 4 6 3" xfId="1327"/>
    <cellStyle name="Normal 2 4 4 7" xfId="1328"/>
    <cellStyle name="Normal 2 4 4 7 2" xfId="1329"/>
    <cellStyle name="Normal 2 4 4 7 3" xfId="1330"/>
    <cellStyle name="Normal 2 4 4 8" xfId="1331"/>
    <cellStyle name="Normal 2 4 4 9" xfId="1332"/>
    <cellStyle name="Normal 2 4 5" xfId="1333"/>
    <cellStyle name="Normal 2 4 5 2" xfId="1334"/>
    <cellStyle name="Normal 2 4 5 2 2" xfId="1335"/>
    <cellStyle name="Normal 2 4 5 2 2 2" xfId="1336"/>
    <cellStyle name="Normal 2 4 5 2 2 3" xfId="1337"/>
    <cellStyle name="Normal 2 4 5 2 3" xfId="1338"/>
    <cellStyle name="Normal 2 4 5 2 3 2" xfId="1339"/>
    <cellStyle name="Normal 2 4 5 2 3 3" xfId="1340"/>
    <cellStyle name="Normal 2 4 5 2 4" xfId="1341"/>
    <cellStyle name="Normal 2 4 5 2 5" xfId="1342"/>
    <cellStyle name="Normal 2 4 5 3" xfId="1343"/>
    <cellStyle name="Normal 2 4 5 3 2" xfId="1344"/>
    <cellStyle name="Normal 2 4 5 3 2 2" xfId="1345"/>
    <cellStyle name="Normal 2 4 5 3 2 3" xfId="1346"/>
    <cellStyle name="Normal 2 4 5 3 3" xfId="1347"/>
    <cellStyle name="Normal 2 4 5 3 3 2" xfId="1348"/>
    <cellStyle name="Normal 2 4 5 3 3 3" xfId="1349"/>
    <cellStyle name="Normal 2 4 5 3 4" xfId="1350"/>
    <cellStyle name="Normal 2 4 5 3 5" xfId="1351"/>
    <cellStyle name="Normal 2 4 5 4" xfId="1352"/>
    <cellStyle name="Normal 2 4 5 4 2" xfId="1353"/>
    <cellStyle name="Normal 2 4 5 4 3" xfId="1354"/>
    <cellStyle name="Normal 2 4 5 5" xfId="1355"/>
    <cellStyle name="Normal 2 4 5 5 2" xfId="1356"/>
    <cellStyle name="Normal 2 4 5 5 3" xfId="1357"/>
    <cellStyle name="Normal 2 4 5 6" xfId="1358"/>
    <cellStyle name="Normal 2 4 5 7" xfId="1359"/>
    <cellStyle name="Normal 2 4 6" xfId="1360"/>
    <cellStyle name="Normal 2 4 6 2" xfId="1361"/>
    <cellStyle name="Normal 2 4 6 2 2" xfId="1362"/>
    <cellStyle name="Normal 2 4 6 2 2 2" xfId="1363"/>
    <cellStyle name="Normal 2 4 6 2 2 3" xfId="1364"/>
    <cellStyle name="Normal 2 4 6 2 3" xfId="1365"/>
    <cellStyle name="Normal 2 4 6 2 3 2" xfId="1366"/>
    <cellStyle name="Normal 2 4 6 2 3 3" xfId="1367"/>
    <cellStyle name="Normal 2 4 6 2 4" xfId="1368"/>
    <cellStyle name="Normal 2 4 6 2 5" xfId="1369"/>
    <cellStyle name="Normal 2 4 6 3" xfId="1370"/>
    <cellStyle name="Normal 2 4 6 3 2" xfId="1371"/>
    <cellStyle name="Normal 2 4 6 3 2 2" xfId="1372"/>
    <cellStyle name="Normal 2 4 6 3 2 3" xfId="1373"/>
    <cellStyle name="Normal 2 4 6 3 3" xfId="1374"/>
    <cellStyle name="Normal 2 4 6 3 3 2" xfId="1375"/>
    <cellStyle name="Normal 2 4 6 3 3 3" xfId="1376"/>
    <cellStyle name="Normal 2 4 6 3 4" xfId="1377"/>
    <cellStyle name="Normal 2 4 6 3 5" xfId="1378"/>
    <cellStyle name="Normal 2 4 6 4" xfId="1379"/>
    <cellStyle name="Normal 2 4 6 4 2" xfId="1380"/>
    <cellStyle name="Normal 2 4 6 4 3" xfId="1381"/>
    <cellStyle name="Normal 2 4 6 5" xfId="1382"/>
    <cellStyle name="Normal 2 4 6 5 2" xfId="1383"/>
    <cellStyle name="Normal 2 4 6 5 3" xfId="1384"/>
    <cellStyle name="Normal 2 4 6 6" xfId="1385"/>
    <cellStyle name="Normal 2 4 6 7" xfId="1386"/>
    <cellStyle name="Normal 2 4 7" xfId="1387"/>
    <cellStyle name="Normal 2 4 7 2" xfId="1388"/>
    <cellStyle name="Normal 2 4 7 2 2" xfId="1389"/>
    <cellStyle name="Normal 2 4 7 2 3" xfId="1390"/>
    <cellStyle name="Normal 2 4 7 3" xfId="1391"/>
    <cellStyle name="Normal 2 4 7 3 2" xfId="1392"/>
    <cellStyle name="Normal 2 4 7 3 3" xfId="1393"/>
    <cellStyle name="Normal 2 4 7 4" xfId="1394"/>
    <cellStyle name="Normal 2 4 7 5" xfId="1395"/>
    <cellStyle name="Normal 2 4 8" xfId="1396"/>
    <cellStyle name="Normal 2 4 8 2" xfId="1397"/>
    <cellStyle name="Normal 2 4 8 2 2" xfId="1398"/>
    <cellStyle name="Normal 2 4 8 2 3" xfId="1399"/>
    <cellStyle name="Normal 2 4 8 3" xfId="1400"/>
    <cellStyle name="Normal 2 4 8 3 2" xfId="1401"/>
    <cellStyle name="Normal 2 4 8 3 3" xfId="1402"/>
    <cellStyle name="Normal 2 4 8 4" xfId="1403"/>
    <cellStyle name="Normal 2 4 8 5" xfId="1404"/>
    <cellStyle name="Normal 2 4 9" xfId="1405"/>
    <cellStyle name="Normal 2 5" xfId="1406"/>
    <cellStyle name="Normal 2 5 10" xfId="1407"/>
    <cellStyle name="Normal 2 5 2" xfId="1408"/>
    <cellStyle name="Normal 2 5 2 2" xfId="1409"/>
    <cellStyle name="Normal 2 5 2 2 2" xfId="1410"/>
    <cellStyle name="Normal 2 5 2 2 2 2" xfId="1411"/>
    <cellStyle name="Normal 2 5 2 2 2 3" xfId="1412"/>
    <cellStyle name="Normal 2 5 2 2 3" xfId="1413"/>
    <cellStyle name="Normal 2 5 2 2 3 2" xfId="1414"/>
    <cellStyle name="Normal 2 5 2 2 3 3" xfId="1415"/>
    <cellStyle name="Normal 2 5 2 2 4" xfId="1416"/>
    <cellStyle name="Normal 2 5 2 2 5" xfId="1417"/>
    <cellStyle name="Normal 2 5 2 3" xfId="1418"/>
    <cellStyle name="Normal 2 5 2 3 2" xfId="1419"/>
    <cellStyle name="Normal 2 5 2 3 2 2" xfId="1420"/>
    <cellStyle name="Normal 2 5 2 3 2 3" xfId="1421"/>
    <cellStyle name="Normal 2 5 2 3 3" xfId="1422"/>
    <cellStyle name="Normal 2 5 2 3 3 2" xfId="1423"/>
    <cellStyle name="Normal 2 5 2 3 3 3" xfId="1424"/>
    <cellStyle name="Normal 2 5 2 3 4" xfId="1425"/>
    <cellStyle name="Normal 2 5 2 3 5" xfId="1426"/>
    <cellStyle name="Normal 2 5 2 4" xfId="1427"/>
    <cellStyle name="Normal 2 5 2 4 2" xfId="1428"/>
    <cellStyle name="Normal 2 5 2 4 3" xfId="1429"/>
    <cellStyle name="Normal 2 5 2 5" xfId="1430"/>
    <cellStyle name="Normal 2 5 2 5 2" xfId="1431"/>
    <cellStyle name="Normal 2 5 2 5 3" xfId="1432"/>
    <cellStyle name="Normal 2 5 2 6" xfId="1433"/>
    <cellStyle name="Normal 2 5 2 7" xfId="1434"/>
    <cellStyle name="Normal 2 5 3" xfId="1435"/>
    <cellStyle name="Normal 2 5 3 2" xfId="1436"/>
    <cellStyle name="Normal 2 5 3 2 2" xfId="1437"/>
    <cellStyle name="Normal 2 5 3 2 2 2" xfId="1438"/>
    <cellStyle name="Normal 2 5 3 2 2 3" xfId="1439"/>
    <cellStyle name="Normal 2 5 3 2 3" xfId="1440"/>
    <cellStyle name="Normal 2 5 3 2 3 2" xfId="1441"/>
    <cellStyle name="Normal 2 5 3 2 3 3" xfId="1442"/>
    <cellStyle name="Normal 2 5 3 2 4" xfId="1443"/>
    <cellStyle name="Normal 2 5 3 2 5" xfId="1444"/>
    <cellStyle name="Normal 2 5 3 3" xfId="1445"/>
    <cellStyle name="Normal 2 5 3 3 2" xfId="1446"/>
    <cellStyle name="Normal 2 5 3 3 2 2" xfId="1447"/>
    <cellStyle name="Normal 2 5 3 3 2 3" xfId="1448"/>
    <cellStyle name="Normal 2 5 3 3 3" xfId="1449"/>
    <cellStyle name="Normal 2 5 3 3 3 2" xfId="1450"/>
    <cellStyle name="Normal 2 5 3 3 3 3" xfId="1451"/>
    <cellStyle name="Normal 2 5 3 3 4" xfId="1452"/>
    <cellStyle name="Normal 2 5 3 3 5" xfId="1453"/>
    <cellStyle name="Normal 2 5 3 4" xfId="1454"/>
    <cellStyle name="Normal 2 5 3 4 2" xfId="1455"/>
    <cellStyle name="Normal 2 5 3 4 3" xfId="1456"/>
    <cellStyle name="Normal 2 5 3 5" xfId="1457"/>
    <cellStyle name="Normal 2 5 3 5 2" xfId="1458"/>
    <cellStyle name="Normal 2 5 3 5 3" xfId="1459"/>
    <cellStyle name="Normal 2 5 3 6" xfId="1460"/>
    <cellStyle name="Normal 2 5 3 7" xfId="1461"/>
    <cellStyle name="Normal 2 5 4" xfId="1462"/>
    <cellStyle name="Normal 2 5 4 2" xfId="1463"/>
    <cellStyle name="Normal 2 5 4 2 2" xfId="1464"/>
    <cellStyle name="Normal 2 5 4 2 3" xfId="1465"/>
    <cellStyle name="Normal 2 5 4 3" xfId="1466"/>
    <cellStyle name="Normal 2 5 4 3 2" xfId="1467"/>
    <cellStyle name="Normal 2 5 4 3 3" xfId="1468"/>
    <cellStyle name="Normal 2 5 4 4" xfId="1469"/>
    <cellStyle name="Normal 2 5 4 5" xfId="1470"/>
    <cellStyle name="Normal 2 5 5" xfId="1471"/>
    <cellStyle name="Normal 2 5 5 2" xfId="1472"/>
    <cellStyle name="Normal 2 5 5 2 2" xfId="1473"/>
    <cellStyle name="Normal 2 5 5 2 3" xfId="1474"/>
    <cellStyle name="Normal 2 5 5 3" xfId="1475"/>
    <cellStyle name="Normal 2 5 5 3 2" xfId="1476"/>
    <cellStyle name="Normal 2 5 5 3 3" xfId="1477"/>
    <cellStyle name="Normal 2 5 5 4" xfId="1478"/>
    <cellStyle name="Normal 2 5 5 5" xfId="1479"/>
    <cellStyle name="Normal 2 5 6" xfId="1480"/>
    <cellStyle name="Normal 2 5 7" xfId="1481"/>
    <cellStyle name="Normal 2 5 7 2" xfId="1482"/>
    <cellStyle name="Normal 2 5 7 3" xfId="1483"/>
    <cellStyle name="Normal 2 5 8" xfId="1484"/>
    <cellStyle name="Normal 2 5 8 2" xfId="1485"/>
    <cellStyle name="Normal 2 5 8 3" xfId="1486"/>
    <cellStyle name="Normal 2 5 9" xfId="1487"/>
    <cellStyle name="Normal 2 6" xfId="1488"/>
    <cellStyle name="Normal 3" xfId="1489"/>
    <cellStyle name="Normal 3 2" xfId="1490"/>
    <cellStyle name="Normal 4" xfId="1491"/>
    <cellStyle name="Normal 4 2" xfId="1492"/>
    <cellStyle name="Normal 5" xfId="1493"/>
    <cellStyle name="Normal 6" xfId="1494"/>
    <cellStyle name="Normal 6 2" xfId="1495"/>
    <cellStyle name="Normal 6 3" xfId="1496"/>
    <cellStyle name="Normal 7" xfId="1497"/>
    <cellStyle name="Normal 8" xfId="1498"/>
    <cellStyle name="Normal 9" xfId="1499"/>
    <cellStyle name="Normal_GH &amp; Wrap Historical rates" xfId="1"/>
    <cellStyle name="Normal_PAGE 1" xfId="3"/>
    <cellStyle name="Note 2" xfId="1500"/>
    <cellStyle name="Note 3" xfId="1501"/>
    <cellStyle name="Note 4" xfId="1502"/>
    <cellStyle name="Output 2" xfId="1503"/>
    <cellStyle name="Output 3" xfId="1504"/>
    <cellStyle name="Percent 2" xfId="1505"/>
    <cellStyle name="Percent 2 2" xfId="1506"/>
    <cellStyle name="Percent 3" xfId="1507"/>
    <cellStyle name="Percent 4" xfId="1508"/>
    <cellStyle name="Title 2" xfId="1509"/>
    <cellStyle name="Title 3" xfId="1510"/>
    <cellStyle name="Total 2" xfId="1511"/>
    <cellStyle name="Total 3" xfId="1512"/>
    <cellStyle name="Warning Text 2" xfId="1513"/>
    <cellStyle name="Warning Text 3" xfId="1514"/>
  </cellStyles>
  <dxfs count="100">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
      <font>
        <color auto="1"/>
      </font>
      <fill>
        <patternFill>
          <bgColor theme="3" tint="0.59996337778862885"/>
        </patternFill>
      </fill>
    </dxf>
    <dxf>
      <font>
        <color theme="1"/>
      </font>
    </dxf>
    <dxf>
      <fill>
        <patternFill>
          <bgColor rgb="FFCC99FF"/>
        </patternFill>
      </fill>
    </dxf>
    <dxf>
      <font>
        <color theme="0" tint="-4.9989318521683403E-2"/>
      </font>
      <fill>
        <patternFill patternType="none">
          <bgColor auto="1"/>
        </patternFill>
      </fill>
    </dxf>
    <dxf>
      <font>
        <color theme="0" tint="-0.14996795556505021"/>
      </font>
    </dxf>
  </dxfs>
  <tableStyles count="0" defaultTableStyle="TableStyleMedium2" defaultPivotStyle="PivotStyleLight16"/>
  <colors>
    <mruColors>
      <color rgb="FFCC99FF"/>
      <color rgb="FF0033CC"/>
      <color rgb="FF99CCFF"/>
      <color rgb="FF66CCFF"/>
      <color rgb="FF9966FF"/>
      <color rgb="FF0000FF"/>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13.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96662</xdr:colOff>
      <xdr:row>47</xdr:row>
      <xdr:rowOff>28574</xdr:rowOff>
    </xdr:from>
    <xdr:to>
      <xdr:col>8</xdr:col>
      <xdr:colOff>447675</xdr:colOff>
      <xdr:row>65</xdr:row>
      <xdr:rowOff>17203</xdr:rowOff>
    </xdr:to>
    <xdr:pic>
      <xdr:nvPicPr>
        <xdr:cNvPr id="58" name="Picture 57"/>
        <xdr:cNvPicPr>
          <a:picLocks noChangeAspect="1"/>
        </xdr:cNvPicPr>
      </xdr:nvPicPr>
      <xdr:blipFill>
        <a:blip xmlns:r="http://schemas.openxmlformats.org/officeDocument/2006/relationships" r:embed="rId1"/>
        <a:stretch>
          <a:fillRect/>
        </a:stretch>
      </xdr:blipFill>
      <xdr:spPr>
        <a:xfrm>
          <a:off x="96662" y="8858249"/>
          <a:ext cx="5227813" cy="3417629"/>
        </a:xfrm>
        <a:prstGeom prst="rect">
          <a:avLst/>
        </a:prstGeom>
      </xdr:spPr>
    </xdr:pic>
    <xdr:clientData/>
  </xdr:twoCellAnchor>
  <xdr:twoCellAnchor editAs="oneCell">
    <xdr:from>
      <xdr:col>0</xdr:col>
      <xdr:colOff>419099</xdr:colOff>
      <xdr:row>195</xdr:row>
      <xdr:rowOff>85724</xdr:rowOff>
    </xdr:from>
    <xdr:to>
      <xdr:col>7</xdr:col>
      <xdr:colOff>561974</xdr:colOff>
      <xdr:row>198</xdr:row>
      <xdr:rowOff>97711</xdr:rowOff>
    </xdr:to>
    <xdr:pic>
      <xdr:nvPicPr>
        <xdr:cNvPr id="4" name="Picture 3"/>
        <xdr:cNvPicPr>
          <a:picLocks noChangeAspect="1"/>
        </xdr:cNvPicPr>
      </xdr:nvPicPr>
      <xdr:blipFill>
        <a:blip xmlns:r="http://schemas.openxmlformats.org/officeDocument/2006/relationships" r:embed="rId2"/>
        <a:stretch>
          <a:fillRect/>
        </a:stretch>
      </xdr:blipFill>
      <xdr:spPr>
        <a:xfrm>
          <a:off x="419099" y="46348649"/>
          <a:ext cx="4410075" cy="583487"/>
        </a:xfrm>
        <a:prstGeom prst="rect">
          <a:avLst/>
        </a:prstGeom>
      </xdr:spPr>
    </xdr:pic>
    <xdr:clientData/>
  </xdr:twoCellAnchor>
  <xdr:twoCellAnchor editAs="oneCell">
    <xdr:from>
      <xdr:col>0</xdr:col>
      <xdr:colOff>38100</xdr:colOff>
      <xdr:row>114</xdr:row>
      <xdr:rowOff>142875</xdr:rowOff>
    </xdr:from>
    <xdr:to>
      <xdr:col>10</xdr:col>
      <xdr:colOff>18291</xdr:colOff>
      <xdr:row>125</xdr:row>
      <xdr:rowOff>85470</xdr:rowOff>
    </xdr:to>
    <xdr:pic>
      <xdr:nvPicPr>
        <xdr:cNvPr id="7" name="Picture 6"/>
        <xdr:cNvPicPr>
          <a:picLocks noChangeAspect="1"/>
        </xdr:cNvPicPr>
      </xdr:nvPicPr>
      <xdr:blipFill>
        <a:blip xmlns:r="http://schemas.openxmlformats.org/officeDocument/2006/relationships" r:embed="rId3"/>
        <a:stretch>
          <a:fillRect/>
        </a:stretch>
      </xdr:blipFill>
      <xdr:spPr>
        <a:xfrm>
          <a:off x="38100" y="21736050"/>
          <a:ext cx="6076191" cy="2038095"/>
        </a:xfrm>
        <a:prstGeom prst="rect">
          <a:avLst/>
        </a:prstGeom>
      </xdr:spPr>
    </xdr:pic>
    <xdr:clientData/>
  </xdr:twoCellAnchor>
  <xdr:twoCellAnchor editAs="oneCell">
    <xdr:from>
      <xdr:col>0</xdr:col>
      <xdr:colOff>0</xdr:colOff>
      <xdr:row>99</xdr:row>
      <xdr:rowOff>171450</xdr:rowOff>
    </xdr:from>
    <xdr:to>
      <xdr:col>10</xdr:col>
      <xdr:colOff>46858</xdr:colOff>
      <xdr:row>108</xdr:row>
      <xdr:rowOff>152188</xdr:rowOff>
    </xdr:to>
    <xdr:pic>
      <xdr:nvPicPr>
        <xdr:cNvPr id="8" name="Picture 7"/>
        <xdr:cNvPicPr>
          <a:picLocks noChangeAspect="1"/>
        </xdr:cNvPicPr>
      </xdr:nvPicPr>
      <xdr:blipFill>
        <a:blip xmlns:r="http://schemas.openxmlformats.org/officeDocument/2006/relationships" r:embed="rId4"/>
        <a:stretch>
          <a:fillRect/>
        </a:stretch>
      </xdr:blipFill>
      <xdr:spPr>
        <a:xfrm>
          <a:off x="0" y="18907125"/>
          <a:ext cx="6142858" cy="1695238"/>
        </a:xfrm>
        <a:prstGeom prst="rect">
          <a:avLst/>
        </a:prstGeom>
      </xdr:spPr>
    </xdr:pic>
    <xdr:clientData/>
  </xdr:twoCellAnchor>
  <xdr:twoCellAnchor editAs="oneCell">
    <xdr:from>
      <xdr:col>0</xdr:col>
      <xdr:colOff>1</xdr:colOff>
      <xdr:row>85</xdr:row>
      <xdr:rowOff>152400</xdr:rowOff>
    </xdr:from>
    <xdr:to>
      <xdr:col>8</xdr:col>
      <xdr:colOff>403599</xdr:colOff>
      <xdr:row>93</xdr:row>
      <xdr:rowOff>18849</xdr:rowOff>
    </xdr:to>
    <xdr:pic>
      <xdr:nvPicPr>
        <xdr:cNvPr id="9" name="Picture 8"/>
        <xdr:cNvPicPr>
          <a:picLocks noChangeAspect="1"/>
        </xdr:cNvPicPr>
      </xdr:nvPicPr>
      <xdr:blipFill>
        <a:blip xmlns:r="http://schemas.openxmlformats.org/officeDocument/2006/relationships" r:embed="rId5"/>
        <a:stretch>
          <a:fillRect/>
        </a:stretch>
      </xdr:blipFill>
      <xdr:spPr>
        <a:xfrm>
          <a:off x="1" y="16221075"/>
          <a:ext cx="5280398" cy="1390449"/>
        </a:xfrm>
        <a:prstGeom prst="rect">
          <a:avLst/>
        </a:prstGeom>
      </xdr:spPr>
    </xdr:pic>
    <xdr:clientData/>
  </xdr:twoCellAnchor>
  <xdr:twoCellAnchor editAs="oneCell">
    <xdr:from>
      <xdr:col>0</xdr:col>
      <xdr:colOff>0</xdr:colOff>
      <xdr:row>81</xdr:row>
      <xdr:rowOff>112557</xdr:rowOff>
    </xdr:from>
    <xdr:to>
      <xdr:col>8</xdr:col>
      <xdr:colOff>409575</xdr:colOff>
      <xdr:row>84</xdr:row>
      <xdr:rowOff>190407</xdr:rowOff>
    </xdr:to>
    <xdr:pic>
      <xdr:nvPicPr>
        <xdr:cNvPr id="10" name="Picture 9"/>
        <xdr:cNvPicPr>
          <a:picLocks noChangeAspect="1"/>
        </xdr:cNvPicPr>
      </xdr:nvPicPr>
      <xdr:blipFill>
        <a:blip xmlns:r="http://schemas.openxmlformats.org/officeDocument/2006/relationships" r:embed="rId6"/>
        <a:stretch>
          <a:fillRect/>
        </a:stretch>
      </xdr:blipFill>
      <xdr:spPr>
        <a:xfrm>
          <a:off x="0" y="15419232"/>
          <a:ext cx="5286375" cy="649350"/>
        </a:xfrm>
        <a:prstGeom prst="rect">
          <a:avLst/>
        </a:prstGeom>
      </xdr:spPr>
    </xdr:pic>
    <xdr:clientData/>
  </xdr:twoCellAnchor>
  <xdr:twoCellAnchor>
    <xdr:from>
      <xdr:col>0</xdr:col>
      <xdr:colOff>209550</xdr:colOff>
      <xdr:row>95</xdr:row>
      <xdr:rowOff>104775</xdr:rowOff>
    </xdr:from>
    <xdr:to>
      <xdr:col>3</xdr:col>
      <xdr:colOff>38100</xdr:colOff>
      <xdr:row>100</xdr:row>
      <xdr:rowOff>66675</xdr:rowOff>
    </xdr:to>
    <xdr:sp macro="" textlink="">
      <xdr:nvSpPr>
        <xdr:cNvPr id="11" name="Snip Single Corner Rectangle 10"/>
        <xdr:cNvSpPr/>
      </xdr:nvSpPr>
      <xdr:spPr>
        <a:xfrm>
          <a:off x="209550" y="18078450"/>
          <a:ext cx="1657350" cy="914400"/>
        </a:xfrm>
        <a:prstGeom prst="snip1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US" sz="900" b="1">
              <a:solidFill>
                <a:sysClr val="windowText" lastClr="000000"/>
              </a:solidFill>
            </a:rPr>
            <a:t>Based on Coun</a:t>
          </a:r>
          <a:r>
            <a:rPr lang="en-US" sz="900" b="1" baseline="0">
              <a:solidFill>
                <a:sysClr val="windowText" lastClr="000000"/>
              </a:solidFill>
            </a:rPr>
            <a:t>ty of Jurisdiction (issuing County).  A complete list of Counties/ Region may be found on the ARC Tables sheet</a:t>
          </a:r>
          <a:endParaRPr lang="en-US" sz="900" b="1">
            <a:solidFill>
              <a:sysClr val="windowText" lastClr="000000"/>
            </a:solidFill>
          </a:endParaRPr>
        </a:p>
      </xdr:txBody>
    </xdr:sp>
    <xdr:clientData/>
  </xdr:twoCellAnchor>
  <xdr:twoCellAnchor>
    <xdr:from>
      <xdr:col>5</xdr:col>
      <xdr:colOff>400050</xdr:colOff>
      <xdr:row>96</xdr:row>
      <xdr:rowOff>190499</xdr:rowOff>
    </xdr:from>
    <xdr:to>
      <xdr:col>8</xdr:col>
      <xdr:colOff>228600</xdr:colOff>
      <xdr:row>99</xdr:row>
      <xdr:rowOff>180974</xdr:rowOff>
    </xdr:to>
    <xdr:sp macro="" textlink="">
      <xdr:nvSpPr>
        <xdr:cNvPr id="12" name="Snip Single Corner Rectangle 11"/>
        <xdr:cNvSpPr/>
      </xdr:nvSpPr>
      <xdr:spPr>
        <a:xfrm>
          <a:off x="3448050" y="18354674"/>
          <a:ext cx="1657350" cy="561975"/>
        </a:xfrm>
        <a:prstGeom prst="snip1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US" sz="900" b="1">
              <a:solidFill>
                <a:sysClr val="windowText" lastClr="000000"/>
              </a:solidFill>
            </a:rPr>
            <a:t>The Staff who will issue the benefit </a:t>
          </a:r>
        </a:p>
      </xdr:txBody>
    </xdr:sp>
    <xdr:clientData/>
  </xdr:twoCellAnchor>
  <xdr:twoCellAnchor>
    <xdr:from>
      <xdr:col>2</xdr:col>
      <xdr:colOff>130029</xdr:colOff>
      <xdr:row>100</xdr:row>
      <xdr:rowOff>76855</xdr:rowOff>
    </xdr:from>
    <xdr:to>
      <xdr:col>2</xdr:col>
      <xdr:colOff>333554</xdr:colOff>
      <xdr:row>102</xdr:row>
      <xdr:rowOff>115202</xdr:rowOff>
    </xdr:to>
    <xdr:sp macro="" textlink="">
      <xdr:nvSpPr>
        <xdr:cNvPr id="13" name="Down Arrow 12"/>
        <xdr:cNvSpPr/>
      </xdr:nvSpPr>
      <xdr:spPr>
        <a:xfrm rot="19434352">
          <a:off x="1349229" y="19003030"/>
          <a:ext cx="203525" cy="419347"/>
        </a:xfrm>
        <a:prstGeom prst="down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504826</xdr:colOff>
      <xdr:row>99</xdr:row>
      <xdr:rowOff>161925</xdr:rowOff>
    </xdr:from>
    <xdr:to>
      <xdr:col>7</xdr:col>
      <xdr:colOff>26670</xdr:colOff>
      <xdr:row>101</xdr:row>
      <xdr:rowOff>180975</xdr:rowOff>
    </xdr:to>
    <xdr:sp macro="" textlink="">
      <xdr:nvSpPr>
        <xdr:cNvPr id="14" name="Down Arrow 13"/>
        <xdr:cNvSpPr/>
      </xdr:nvSpPr>
      <xdr:spPr>
        <a:xfrm>
          <a:off x="4162426" y="18897600"/>
          <a:ext cx="131444" cy="400050"/>
        </a:xfrm>
        <a:prstGeom prst="down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409574</xdr:colOff>
      <xdr:row>108</xdr:row>
      <xdr:rowOff>57149</xdr:rowOff>
    </xdr:from>
    <xdr:to>
      <xdr:col>8</xdr:col>
      <xdr:colOff>257175</xdr:colOff>
      <xdr:row>109</xdr:row>
      <xdr:rowOff>171450</xdr:rowOff>
    </xdr:to>
    <xdr:sp macro="" textlink="">
      <xdr:nvSpPr>
        <xdr:cNvPr id="15" name="Snip Single Corner Rectangle 14"/>
        <xdr:cNvSpPr/>
      </xdr:nvSpPr>
      <xdr:spPr>
        <a:xfrm>
          <a:off x="409574" y="20507324"/>
          <a:ext cx="4724401" cy="304801"/>
        </a:xfrm>
        <a:prstGeom prst="snip1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US" sz="900" b="1">
              <a:solidFill>
                <a:sysClr val="windowText" lastClr="000000"/>
              </a:solidFill>
            </a:rPr>
            <a:t>Use 2P or 2R (as applicable)</a:t>
          </a:r>
          <a:r>
            <a:rPr lang="en-US" sz="900" b="1" baseline="0">
              <a:solidFill>
                <a:sysClr val="windowText" lastClr="000000"/>
              </a:solidFill>
            </a:rPr>
            <a:t> if the child is ARC Eligible and CalWORKs eligibility is still pending</a:t>
          </a:r>
          <a:endParaRPr lang="en-US" sz="900" b="1">
            <a:solidFill>
              <a:sysClr val="windowText" lastClr="000000"/>
            </a:solidFill>
          </a:endParaRPr>
        </a:p>
      </xdr:txBody>
    </xdr:sp>
    <xdr:clientData/>
  </xdr:twoCellAnchor>
  <xdr:twoCellAnchor>
    <xdr:from>
      <xdr:col>3</xdr:col>
      <xdr:colOff>0</xdr:colOff>
      <xdr:row>107</xdr:row>
      <xdr:rowOff>161926</xdr:rowOff>
    </xdr:from>
    <xdr:to>
      <xdr:col>3</xdr:col>
      <xdr:colOff>133350</xdr:colOff>
      <xdr:row>108</xdr:row>
      <xdr:rowOff>123826</xdr:rowOff>
    </xdr:to>
    <xdr:sp macro="" textlink="">
      <xdr:nvSpPr>
        <xdr:cNvPr id="16" name="Up Arrow 15"/>
        <xdr:cNvSpPr/>
      </xdr:nvSpPr>
      <xdr:spPr>
        <a:xfrm>
          <a:off x="1828800" y="20421601"/>
          <a:ext cx="133350" cy="152400"/>
        </a:xfrm>
        <a:prstGeom prst="upArrow">
          <a:avLst/>
        </a:prstGeom>
        <a:solidFill>
          <a:schemeClr val="accent2">
            <a:lumMod val="40000"/>
            <a:lumOff val="6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47625</xdr:colOff>
      <xdr:row>113</xdr:row>
      <xdr:rowOff>95249</xdr:rowOff>
    </xdr:from>
    <xdr:to>
      <xdr:col>4</xdr:col>
      <xdr:colOff>285750</xdr:colOff>
      <xdr:row>116</xdr:row>
      <xdr:rowOff>76200</xdr:rowOff>
    </xdr:to>
    <xdr:sp macro="" textlink="">
      <xdr:nvSpPr>
        <xdr:cNvPr id="18" name="Snip Single Corner Rectangle 17"/>
        <xdr:cNvSpPr/>
      </xdr:nvSpPr>
      <xdr:spPr>
        <a:xfrm>
          <a:off x="47625" y="21497924"/>
          <a:ext cx="2676525" cy="552451"/>
        </a:xfrm>
        <a:prstGeom prst="snip1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800" b="1">
              <a:solidFill>
                <a:sysClr val="windowText" lastClr="000000"/>
              </a:solidFill>
            </a:rPr>
            <a:t>The</a:t>
          </a:r>
          <a:r>
            <a:rPr lang="en-US" sz="800" b="1" baseline="0">
              <a:solidFill>
                <a:sysClr val="windowText" lastClr="000000"/>
              </a:solidFill>
            </a:rPr>
            <a:t> date you will enter the payment in NSDI (or equivalent for Non-CalWin  Counties) OR Date you submit the payment request (depending on Cty process)</a:t>
          </a:r>
          <a:endParaRPr lang="en-US" sz="800" b="1">
            <a:solidFill>
              <a:sysClr val="windowText" lastClr="000000"/>
            </a:solidFill>
          </a:endParaRPr>
        </a:p>
      </xdr:txBody>
    </xdr:sp>
    <xdr:clientData/>
  </xdr:twoCellAnchor>
  <xdr:twoCellAnchor>
    <xdr:from>
      <xdr:col>3</xdr:col>
      <xdr:colOff>161925</xdr:colOff>
      <xdr:row>124</xdr:row>
      <xdr:rowOff>9525</xdr:rowOff>
    </xdr:from>
    <xdr:to>
      <xdr:col>5</xdr:col>
      <xdr:colOff>200025</xdr:colOff>
      <xdr:row>126</xdr:row>
      <xdr:rowOff>47625</xdr:rowOff>
    </xdr:to>
    <xdr:sp macro="" textlink="">
      <xdr:nvSpPr>
        <xdr:cNvPr id="19" name="Rounded Rectangle 18"/>
        <xdr:cNvSpPr/>
      </xdr:nvSpPr>
      <xdr:spPr>
        <a:xfrm>
          <a:off x="1990725" y="23507700"/>
          <a:ext cx="1257300" cy="4191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800" b="1">
              <a:solidFill>
                <a:sysClr val="windowText" lastClr="000000"/>
              </a:solidFill>
            </a:rPr>
            <a:t>Beginning</a:t>
          </a:r>
          <a:r>
            <a:rPr lang="en-US" sz="800" b="1" baseline="0">
              <a:solidFill>
                <a:sysClr val="windowText" lastClr="000000"/>
              </a:solidFill>
            </a:rPr>
            <a:t> Date of Aid</a:t>
          </a:r>
          <a:endParaRPr lang="en-US" sz="800" b="1">
            <a:solidFill>
              <a:sysClr val="windowText" lastClr="000000"/>
            </a:solidFill>
          </a:endParaRPr>
        </a:p>
      </xdr:txBody>
    </xdr:sp>
    <xdr:clientData/>
  </xdr:twoCellAnchor>
  <xdr:twoCellAnchor>
    <xdr:from>
      <xdr:col>3</xdr:col>
      <xdr:colOff>510592</xdr:colOff>
      <xdr:row>117</xdr:row>
      <xdr:rowOff>86967</xdr:rowOff>
    </xdr:from>
    <xdr:to>
      <xdr:col>3</xdr:col>
      <xdr:colOff>595450</xdr:colOff>
      <xdr:row>124</xdr:row>
      <xdr:rowOff>44278</xdr:rowOff>
    </xdr:to>
    <xdr:sp macro="" textlink="">
      <xdr:nvSpPr>
        <xdr:cNvPr id="20" name="Up Arrow 19"/>
        <xdr:cNvSpPr/>
      </xdr:nvSpPr>
      <xdr:spPr>
        <a:xfrm rot="20249198">
          <a:off x="2339392" y="22251642"/>
          <a:ext cx="84858" cy="1290811"/>
        </a:xfrm>
        <a:prstGeom prst="up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295274</xdr:colOff>
      <xdr:row>114</xdr:row>
      <xdr:rowOff>104775</xdr:rowOff>
    </xdr:from>
    <xdr:to>
      <xdr:col>5</xdr:col>
      <xdr:colOff>352425</xdr:colOff>
      <xdr:row>116</xdr:row>
      <xdr:rowOff>9525</xdr:rowOff>
    </xdr:to>
    <xdr:sp macro="" textlink="">
      <xdr:nvSpPr>
        <xdr:cNvPr id="21" name="Right Arrow 20"/>
        <xdr:cNvSpPr/>
      </xdr:nvSpPr>
      <xdr:spPr>
        <a:xfrm>
          <a:off x="2733674" y="21697950"/>
          <a:ext cx="666751" cy="285750"/>
        </a:xfrm>
        <a:prstGeom prst="right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495299</xdr:colOff>
      <xdr:row>198</xdr:row>
      <xdr:rowOff>123824</xdr:rowOff>
    </xdr:from>
    <xdr:to>
      <xdr:col>4</xdr:col>
      <xdr:colOff>390525</xdr:colOff>
      <xdr:row>203</xdr:row>
      <xdr:rowOff>142875</xdr:rowOff>
    </xdr:to>
    <xdr:sp macro="" textlink="">
      <xdr:nvSpPr>
        <xdr:cNvPr id="26" name="Up Arrow 25"/>
        <xdr:cNvSpPr/>
      </xdr:nvSpPr>
      <xdr:spPr>
        <a:xfrm>
          <a:off x="1104899" y="46958249"/>
          <a:ext cx="1724026" cy="971551"/>
        </a:xfrm>
        <a:prstGeom prst="up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en-US" sz="1200" b="1"/>
            <a:t>CHILD'S</a:t>
          </a:r>
          <a:r>
            <a:rPr lang="en-US" sz="1200" b="1" baseline="0"/>
            <a:t> BIRTH-DATE</a:t>
          </a:r>
          <a:endParaRPr lang="en-US" sz="1200" b="1"/>
        </a:p>
      </xdr:txBody>
    </xdr:sp>
    <xdr:clientData/>
  </xdr:twoCellAnchor>
  <xdr:twoCellAnchor>
    <xdr:from>
      <xdr:col>4</xdr:col>
      <xdr:colOff>485774</xdr:colOff>
      <xdr:row>192</xdr:row>
      <xdr:rowOff>28575</xdr:rowOff>
    </xdr:from>
    <xdr:to>
      <xdr:col>6</xdr:col>
      <xdr:colOff>476249</xdr:colOff>
      <xdr:row>195</xdr:row>
      <xdr:rowOff>114300</xdr:rowOff>
    </xdr:to>
    <xdr:sp macro="" textlink="">
      <xdr:nvSpPr>
        <xdr:cNvPr id="27" name="Down Arrow 26"/>
        <xdr:cNvSpPr/>
      </xdr:nvSpPr>
      <xdr:spPr>
        <a:xfrm>
          <a:off x="2924174" y="45720000"/>
          <a:ext cx="1209675" cy="657225"/>
        </a:xfrm>
        <a:prstGeom prst="down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en-US" sz="1200" b="1"/>
            <a:t>TRAN</a:t>
          </a:r>
          <a:r>
            <a:rPr lang="en-US" sz="1200" b="1" baseline="0"/>
            <a:t> TYPE</a:t>
          </a:r>
          <a:endParaRPr lang="en-US" sz="1200" b="1"/>
        </a:p>
      </xdr:txBody>
    </xdr:sp>
    <xdr:clientData/>
  </xdr:twoCellAnchor>
  <xdr:twoCellAnchor>
    <xdr:from>
      <xdr:col>0</xdr:col>
      <xdr:colOff>76199</xdr:colOff>
      <xdr:row>191</xdr:row>
      <xdr:rowOff>171450</xdr:rowOff>
    </xdr:from>
    <xdr:to>
      <xdr:col>2</xdr:col>
      <xdr:colOff>66674</xdr:colOff>
      <xdr:row>195</xdr:row>
      <xdr:rowOff>66675</xdr:rowOff>
    </xdr:to>
    <xdr:sp macro="" textlink="">
      <xdr:nvSpPr>
        <xdr:cNvPr id="28" name="Down Arrow 27"/>
        <xdr:cNvSpPr/>
      </xdr:nvSpPr>
      <xdr:spPr>
        <a:xfrm>
          <a:off x="76199" y="45672375"/>
          <a:ext cx="1209675" cy="657225"/>
        </a:xfrm>
        <a:prstGeom prst="down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en-US" sz="1200" b="1"/>
            <a:t>AID</a:t>
          </a:r>
          <a:r>
            <a:rPr lang="en-US" sz="1200" b="1" baseline="0"/>
            <a:t> CODE</a:t>
          </a:r>
          <a:endParaRPr lang="en-US" sz="1200" b="1"/>
        </a:p>
      </xdr:txBody>
    </xdr:sp>
    <xdr:clientData/>
  </xdr:twoCellAnchor>
  <xdr:twoCellAnchor>
    <xdr:from>
      <xdr:col>5</xdr:col>
      <xdr:colOff>600074</xdr:colOff>
      <xdr:row>198</xdr:row>
      <xdr:rowOff>57150</xdr:rowOff>
    </xdr:from>
    <xdr:to>
      <xdr:col>9</xdr:col>
      <xdr:colOff>171450</xdr:colOff>
      <xdr:row>204</xdr:row>
      <xdr:rowOff>66675</xdr:rowOff>
    </xdr:to>
    <xdr:sp macro="" textlink="">
      <xdr:nvSpPr>
        <xdr:cNvPr id="29" name="Up Arrow 28"/>
        <xdr:cNvSpPr/>
      </xdr:nvSpPr>
      <xdr:spPr>
        <a:xfrm>
          <a:off x="3648074" y="46891575"/>
          <a:ext cx="2009776" cy="1152525"/>
        </a:xfrm>
        <a:prstGeom prst="upArrow">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en-US" sz="1200" b="1"/>
            <a:t>CALWORKS</a:t>
          </a:r>
          <a:r>
            <a:rPr lang="en-US" sz="1200" b="1" baseline="0"/>
            <a:t> PORTION OF PMT</a:t>
          </a:r>
          <a:endParaRPr lang="en-US" sz="1200" b="1"/>
        </a:p>
      </xdr:txBody>
    </xdr:sp>
    <xdr:clientData/>
  </xdr:twoCellAnchor>
  <xdr:twoCellAnchor>
    <xdr:from>
      <xdr:col>1</xdr:col>
      <xdr:colOff>285750</xdr:colOff>
      <xdr:row>195</xdr:row>
      <xdr:rowOff>142875</xdr:rowOff>
    </xdr:from>
    <xdr:to>
      <xdr:col>1</xdr:col>
      <xdr:colOff>571500</xdr:colOff>
      <xdr:row>198</xdr:row>
      <xdr:rowOff>0</xdr:rowOff>
    </xdr:to>
    <xdr:sp macro="" textlink="">
      <xdr:nvSpPr>
        <xdr:cNvPr id="30" name="Oval 29"/>
        <xdr:cNvSpPr/>
      </xdr:nvSpPr>
      <xdr:spPr>
        <a:xfrm>
          <a:off x="895350" y="46405800"/>
          <a:ext cx="285750" cy="4286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361948</xdr:colOff>
      <xdr:row>195</xdr:row>
      <xdr:rowOff>167833</xdr:rowOff>
    </xdr:from>
    <xdr:to>
      <xdr:col>5</xdr:col>
      <xdr:colOff>38099</xdr:colOff>
      <xdr:row>198</xdr:row>
      <xdr:rowOff>0</xdr:rowOff>
    </xdr:to>
    <xdr:sp macro="" textlink="">
      <xdr:nvSpPr>
        <xdr:cNvPr id="31" name="Oval 30"/>
        <xdr:cNvSpPr/>
      </xdr:nvSpPr>
      <xdr:spPr>
        <a:xfrm>
          <a:off x="2800348" y="46430758"/>
          <a:ext cx="285751" cy="403667"/>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257173</xdr:colOff>
      <xdr:row>195</xdr:row>
      <xdr:rowOff>139258</xdr:rowOff>
    </xdr:from>
    <xdr:to>
      <xdr:col>6</xdr:col>
      <xdr:colOff>542925</xdr:colOff>
      <xdr:row>197</xdr:row>
      <xdr:rowOff>171450</xdr:rowOff>
    </xdr:to>
    <xdr:sp macro="" textlink="">
      <xdr:nvSpPr>
        <xdr:cNvPr id="32" name="Oval 31"/>
        <xdr:cNvSpPr/>
      </xdr:nvSpPr>
      <xdr:spPr>
        <a:xfrm>
          <a:off x="3914773" y="46402183"/>
          <a:ext cx="285752" cy="413192"/>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533400</xdr:colOff>
      <xdr:row>188</xdr:row>
      <xdr:rowOff>19050</xdr:rowOff>
    </xdr:from>
    <xdr:to>
      <xdr:col>4</xdr:col>
      <xdr:colOff>28575</xdr:colOff>
      <xdr:row>195</xdr:row>
      <xdr:rowOff>152402</xdr:rowOff>
    </xdr:to>
    <xdr:cxnSp macro="">
      <xdr:nvCxnSpPr>
        <xdr:cNvPr id="33" name="Straight Arrow Connector 32"/>
        <xdr:cNvCxnSpPr/>
      </xdr:nvCxnSpPr>
      <xdr:spPr>
        <a:xfrm flipV="1">
          <a:off x="1143000" y="44948475"/>
          <a:ext cx="1323975" cy="1466852"/>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457200</xdr:colOff>
      <xdr:row>189</xdr:row>
      <xdr:rowOff>28576</xdr:rowOff>
    </xdr:from>
    <xdr:to>
      <xdr:col>4</xdr:col>
      <xdr:colOff>457201</xdr:colOff>
      <xdr:row>195</xdr:row>
      <xdr:rowOff>123825</xdr:rowOff>
    </xdr:to>
    <xdr:cxnSp macro="">
      <xdr:nvCxnSpPr>
        <xdr:cNvPr id="34" name="Straight Arrow Connector 33"/>
        <xdr:cNvCxnSpPr/>
      </xdr:nvCxnSpPr>
      <xdr:spPr>
        <a:xfrm flipV="1">
          <a:off x="2895600" y="45148501"/>
          <a:ext cx="1" cy="1238249"/>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95250</xdr:colOff>
      <xdr:row>189</xdr:row>
      <xdr:rowOff>19051</xdr:rowOff>
    </xdr:from>
    <xdr:to>
      <xdr:col>6</xdr:col>
      <xdr:colOff>501078</xdr:colOff>
      <xdr:row>196</xdr:row>
      <xdr:rowOff>9269</xdr:rowOff>
    </xdr:to>
    <xdr:cxnSp macro="">
      <xdr:nvCxnSpPr>
        <xdr:cNvPr id="35" name="Straight Arrow Connector 34"/>
        <xdr:cNvCxnSpPr>
          <a:stCxn id="32" idx="7"/>
        </xdr:cNvCxnSpPr>
      </xdr:nvCxnSpPr>
      <xdr:spPr>
        <a:xfrm flipH="1" flipV="1">
          <a:off x="3752850" y="45138976"/>
          <a:ext cx="405828" cy="1323718"/>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9526</xdr:colOff>
      <xdr:row>185</xdr:row>
      <xdr:rowOff>0</xdr:rowOff>
    </xdr:from>
    <xdr:to>
      <xdr:col>6</xdr:col>
      <xdr:colOff>523876</xdr:colOff>
      <xdr:row>189</xdr:row>
      <xdr:rowOff>19050</xdr:rowOff>
    </xdr:to>
    <xdr:sp macro="" textlink="">
      <xdr:nvSpPr>
        <xdr:cNvPr id="36" name="Rounded Rectangle 35"/>
        <xdr:cNvSpPr/>
      </xdr:nvSpPr>
      <xdr:spPr>
        <a:xfrm>
          <a:off x="2447926" y="44357925"/>
          <a:ext cx="1733550" cy="78105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US" sz="800" b="1"/>
            <a:t>Must</a:t>
          </a:r>
          <a:r>
            <a:rPr lang="en-US" sz="800" b="1" baseline="0"/>
            <a:t> be separated by a character for delimiting purpose. Everyone in the Cty that issues ARC must use the same character.</a:t>
          </a:r>
        </a:p>
        <a:p>
          <a:pPr algn="l"/>
          <a:endParaRPr lang="en-US" sz="800" b="1"/>
        </a:p>
      </xdr:txBody>
    </xdr:sp>
    <xdr:clientData/>
  </xdr:twoCellAnchor>
  <xdr:twoCellAnchor>
    <xdr:from>
      <xdr:col>0</xdr:col>
      <xdr:colOff>266700</xdr:colOff>
      <xdr:row>204</xdr:row>
      <xdr:rowOff>142875</xdr:rowOff>
    </xdr:from>
    <xdr:to>
      <xdr:col>10</xdr:col>
      <xdr:colOff>114300</xdr:colOff>
      <xdr:row>217</xdr:row>
      <xdr:rowOff>83820</xdr:rowOff>
    </xdr:to>
    <xdr:sp macro="" textlink="">
      <xdr:nvSpPr>
        <xdr:cNvPr id="37" name="Rounded Rectangle 36"/>
        <xdr:cNvSpPr/>
      </xdr:nvSpPr>
      <xdr:spPr>
        <a:xfrm>
          <a:off x="266700" y="37404675"/>
          <a:ext cx="5943600" cy="2364105"/>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en-US" sz="1000" baseline="0">
              <a:solidFill>
                <a:schemeClr val="dk1"/>
              </a:solidFill>
              <a:effectLst/>
              <a:latin typeface="+mn-lt"/>
              <a:ea typeface="+mn-ea"/>
              <a:cs typeface="+mn-cs"/>
            </a:rPr>
            <a:t>This information is needed by the CA800 Claiming Unit. This might be subject to change depending on the Claiming Unit’s reporting needs and system changes. </a:t>
          </a:r>
          <a:endParaRPr lang="en-US" sz="1000">
            <a:effectLst/>
          </a:endParaRPr>
        </a:p>
        <a:p>
          <a:r>
            <a:rPr lang="en-US" sz="1000" baseline="0">
              <a:solidFill>
                <a:schemeClr val="dk1"/>
              </a:solidFill>
              <a:effectLst/>
              <a:latin typeface="+mn-lt"/>
              <a:ea typeface="+mn-ea"/>
              <a:cs typeface="+mn-cs"/>
            </a:rPr>
            <a:t>This information will be entered in the Issuance Reason field in the NSDI screen as it appears in the workbook. This information will be in the CISSEND Report. Asterisks/Separators will be used by Fiscal as a delimeter for their reports.</a:t>
          </a:r>
          <a:endParaRPr lang="en-US" sz="1000">
            <a:effectLst/>
          </a:endParaRPr>
        </a:p>
        <a:p>
          <a:pPr algn="l"/>
          <a:r>
            <a:rPr lang="en-US" sz="1000" baseline="0"/>
            <a:t> This example pulls the following:</a:t>
          </a:r>
        </a:p>
        <a:p>
          <a:r>
            <a:rPr lang="en-US" sz="1000" baseline="0">
              <a:solidFill>
                <a:schemeClr val="dk1"/>
              </a:solidFill>
              <a:effectLst/>
              <a:latin typeface="+mn-lt"/>
              <a:ea typeface="+mn-ea"/>
              <a:cs typeface="+mn-cs"/>
            </a:rPr>
            <a:t>Aid code – Needed, especially if the ARC aid codes are not yet available in CalWIN when issuing NSDI.</a:t>
          </a:r>
          <a:endParaRPr lang="en-US" sz="1000">
            <a:effectLst/>
          </a:endParaRPr>
        </a:p>
        <a:p>
          <a:pPr algn="l"/>
          <a:r>
            <a:rPr lang="en-US" sz="1000" baseline="0"/>
            <a:t>DOB - for reconciliation purpose</a:t>
          </a:r>
        </a:p>
        <a:p>
          <a:pPr algn="l"/>
          <a:r>
            <a:rPr lang="en-US" sz="1000" baseline="0"/>
            <a:t>Transaction type - this determines the Assistance units to claim/ for reconciliation</a:t>
          </a:r>
        </a:p>
        <a:p>
          <a:pPr algn="l"/>
          <a:r>
            <a:rPr lang="en-US" sz="1000" baseline="0"/>
            <a:t>CalWORKs portion - This determines the amount to put in CW portion of the claim.  This is really important as it's the only source that Fiscal would have to determine CW portion of partial and supplemental payments</a:t>
          </a:r>
        </a:p>
        <a:p>
          <a:pPr algn="l"/>
          <a:r>
            <a:rPr lang="en-US" sz="1000" baseline="0"/>
            <a:t>Each field must be separated by a character that is not used by Fiscal as a delimiter for their reports.</a:t>
          </a:r>
          <a:endParaRPr lang="en-US" sz="1000"/>
        </a:p>
        <a:p>
          <a:pPr algn="l"/>
          <a:endParaRPr lang="en-US" sz="1000"/>
        </a:p>
      </xdr:txBody>
    </xdr:sp>
    <xdr:clientData/>
  </xdr:twoCellAnchor>
  <xdr:twoCellAnchor>
    <xdr:from>
      <xdr:col>8</xdr:col>
      <xdr:colOff>352425</xdr:colOff>
      <xdr:row>48</xdr:row>
      <xdr:rowOff>9525</xdr:rowOff>
    </xdr:from>
    <xdr:to>
      <xdr:col>8</xdr:col>
      <xdr:colOff>523875</xdr:colOff>
      <xdr:row>64</xdr:row>
      <xdr:rowOff>47625</xdr:rowOff>
    </xdr:to>
    <xdr:sp macro="" textlink="">
      <xdr:nvSpPr>
        <xdr:cNvPr id="38" name="Right Brace 37"/>
        <xdr:cNvSpPr/>
      </xdr:nvSpPr>
      <xdr:spPr>
        <a:xfrm>
          <a:off x="5229225" y="9029700"/>
          <a:ext cx="171450" cy="30861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552450</xdr:colOff>
      <xdr:row>50</xdr:row>
      <xdr:rowOff>133349</xdr:rowOff>
    </xdr:from>
    <xdr:to>
      <xdr:col>10</xdr:col>
      <xdr:colOff>552450</xdr:colOff>
      <xdr:row>60</xdr:row>
      <xdr:rowOff>171450</xdr:rowOff>
    </xdr:to>
    <xdr:sp macro="" textlink="">
      <xdr:nvSpPr>
        <xdr:cNvPr id="39" name="Rounded Rectangle 38"/>
        <xdr:cNvSpPr/>
      </xdr:nvSpPr>
      <xdr:spPr>
        <a:xfrm>
          <a:off x="5429250" y="9534524"/>
          <a:ext cx="1219200" cy="19431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100"/>
            <a:t>Enter</a:t>
          </a:r>
          <a:r>
            <a:rPr lang="en-US" sz="1100" baseline="0"/>
            <a:t> all the necessary information on the ones with </a:t>
          </a:r>
          <a:r>
            <a:rPr lang="en-US" sz="1100" baseline="0">
              <a:solidFill>
                <a:schemeClr val="tx2">
                  <a:lumMod val="60000"/>
                  <a:lumOff val="40000"/>
                </a:schemeClr>
              </a:solidFill>
            </a:rPr>
            <a:t>BLUE</a:t>
          </a:r>
          <a:r>
            <a:rPr lang="en-US" sz="1100" baseline="0"/>
            <a:t> fields.</a:t>
          </a:r>
        </a:p>
        <a:p>
          <a:pPr algn="l"/>
          <a:endParaRPr lang="en-US" sz="1100" baseline="0"/>
        </a:p>
        <a:p>
          <a:pPr algn="l"/>
          <a:r>
            <a:rPr lang="en-US" sz="1100" baseline="0"/>
            <a:t>Pay attention to </a:t>
          </a:r>
          <a:r>
            <a:rPr lang="en-US" sz="1100" baseline="0">
              <a:solidFill>
                <a:srgbClr val="FF0000"/>
              </a:solidFill>
            </a:rPr>
            <a:t>RED</a:t>
          </a:r>
          <a:r>
            <a:rPr lang="en-US" sz="1100" baseline="0"/>
            <a:t> error messages</a:t>
          </a:r>
          <a:endParaRPr lang="en-US" sz="1100"/>
        </a:p>
      </xdr:txBody>
    </xdr:sp>
    <xdr:clientData/>
  </xdr:twoCellAnchor>
  <xdr:twoCellAnchor>
    <xdr:from>
      <xdr:col>8</xdr:col>
      <xdr:colOff>533400</xdr:colOff>
      <xdr:row>63</xdr:row>
      <xdr:rowOff>114300</xdr:rowOff>
    </xdr:from>
    <xdr:to>
      <xdr:col>10</xdr:col>
      <xdr:colOff>571500</xdr:colOff>
      <xdr:row>78</xdr:row>
      <xdr:rowOff>38100</xdr:rowOff>
    </xdr:to>
    <xdr:sp macro="" textlink="">
      <xdr:nvSpPr>
        <xdr:cNvPr id="40" name="Rounded Rectangle 39"/>
        <xdr:cNvSpPr/>
      </xdr:nvSpPr>
      <xdr:spPr>
        <a:xfrm>
          <a:off x="5410200" y="11991975"/>
          <a:ext cx="1257300" cy="27813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US" sz="1100"/>
            <a:t>Fill out</a:t>
          </a:r>
          <a:r>
            <a:rPr lang="en-US" sz="1100" baseline="0"/>
            <a:t> the </a:t>
          </a:r>
          <a:r>
            <a:rPr lang="en-US" sz="1100" b="1" baseline="0">
              <a:solidFill>
                <a:srgbClr val="7030A0"/>
              </a:solidFill>
            </a:rPr>
            <a:t>PURPLE</a:t>
          </a:r>
          <a:r>
            <a:rPr lang="en-US" sz="1100" baseline="0"/>
            <a:t> fields only if  ARC benefits were issued for the effective month on behalf of the child.</a:t>
          </a:r>
        </a:p>
        <a:p>
          <a:pPr algn="l"/>
          <a:r>
            <a:rPr lang="en-US" sz="1100" baseline="0"/>
            <a:t>Use tran type CAL only if you deducted the ARC child's CalWorks from the original issuance</a:t>
          </a:r>
        </a:p>
        <a:p>
          <a:pPr algn="l"/>
          <a:endParaRPr lang="en-US" sz="1100">
            <a:solidFill>
              <a:sysClr val="windowText" lastClr="000000"/>
            </a:solidFill>
          </a:endParaRPr>
        </a:p>
      </xdr:txBody>
    </xdr:sp>
    <xdr:clientData/>
  </xdr:twoCellAnchor>
  <xdr:twoCellAnchor>
    <xdr:from>
      <xdr:col>8</xdr:col>
      <xdr:colOff>390525</xdr:colOff>
      <xdr:row>65</xdr:row>
      <xdr:rowOff>47624</xdr:rowOff>
    </xdr:from>
    <xdr:to>
      <xdr:col>8</xdr:col>
      <xdr:colOff>485775</xdr:colOff>
      <xdr:row>77</xdr:row>
      <xdr:rowOff>133349</xdr:rowOff>
    </xdr:to>
    <xdr:sp macro="" textlink="">
      <xdr:nvSpPr>
        <xdr:cNvPr id="41" name="Right Brace 40"/>
        <xdr:cNvSpPr/>
      </xdr:nvSpPr>
      <xdr:spPr>
        <a:xfrm>
          <a:off x="5267325" y="12306299"/>
          <a:ext cx="95250" cy="2371725"/>
        </a:xfrm>
        <a:prstGeom prst="rightBrace">
          <a:avLst/>
        </a:prstGeom>
      </xdr:spPr>
      <xdr:style>
        <a:lnRef idx="1">
          <a:schemeClr val="accent4"/>
        </a:lnRef>
        <a:fillRef idx="0">
          <a:schemeClr val="accent4"/>
        </a:fillRef>
        <a:effectRef idx="0">
          <a:schemeClr val="accent4"/>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0</xdr:colOff>
      <xdr:row>78</xdr:row>
      <xdr:rowOff>161925</xdr:rowOff>
    </xdr:from>
    <xdr:to>
      <xdr:col>9</xdr:col>
      <xdr:colOff>371475</xdr:colOff>
      <xdr:row>82</xdr:row>
      <xdr:rowOff>0</xdr:rowOff>
    </xdr:to>
    <xdr:sp macro="" textlink="">
      <xdr:nvSpPr>
        <xdr:cNvPr id="42" name="Rounded Rectangle 41"/>
        <xdr:cNvSpPr/>
      </xdr:nvSpPr>
      <xdr:spPr>
        <a:xfrm>
          <a:off x="4876800" y="14897100"/>
          <a:ext cx="981075" cy="60007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800" baseline="0"/>
            <a:t>Child Count to enter into the issuance screen</a:t>
          </a:r>
          <a:endParaRPr lang="en-US" sz="800"/>
        </a:p>
      </xdr:txBody>
    </xdr:sp>
    <xdr:clientData/>
  </xdr:twoCellAnchor>
  <xdr:twoCellAnchor>
    <xdr:from>
      <xdr:col>5</xdr:col>
      <xdr:colOff>247651</xdr:colOff>
      <xdr:row>83</xdr:row>
      <xdr:rowOff>171450</xdr:rowOff>
    </xdr:from>
    <xdr:to>
      <xdr:col>7</xdr:col>
      <xdr:colOff>533401</xdr:colOff>
      <xdr:row>85</xdr:row>
      <xdr:rowOff>19050</xdr:rowOff>
    </xdr:to>
    <xdr:sp macro="" textlink="">
      <xdr:nvSpPr>
        <xdr:cNvPr id="43" name="Left Arrow 42"/>
        <xdr:cNvSpPr/>
      </xdr:nvSpPr>
      <xdr:spPr>
        <a:xfrm>
          <a:off x="3295651" y="15859125"/>
          <a:ext cx="1504950" cy="228600"/>
        </a:xfrm>
        <a:prstGeom prst="lef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266701</xdr:colOff>
      <xdr:row>82</xdr:row>
      <xdr:rowOff>123823</xdr:rowOff>
    </xdr:from>
    <xdr:to>
      <xdr:col>10</xdr:col>
      <xdr:colOff>581027</xdr:colOff>
      <xdr:row>89</xdr:row>
      <xdr:rowOff>28575</xdr:rowOff>
    </xdr:to>
    <xdr:sp macro="" textlink="">
      <xdr:nvSpPr>
        <xdr:cNvPr id="44" name="Rounded Rectangle 43"/>
        <xdr:cNvSpPr/>
      </xdr:nvSpPr>
      <xdr:spPr>
        <a:xfrm>
          <a:off x="5143501" y="15620998"/>
          <a:ext cx="1533526" cy="1238252"/>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900"/>
            <a:t>Enter into the Issuance Reason</a:t>
          </a:r>
          <a:r>
            <a:rPr lang="en-US" sz="900" baseline="0"/>
            <a:t> field, if applicable.</a:t>
          </a:r>
        </a:p>
        <a:p>
          <a:pPr algn="l"/>
          <a:endParaRPr lang="en-US" sz="900" baseline="0"/>
        </a:p>
        <a:p>
          <a:pPr algn="l"/>
          <a:r>
            <a:rPr lang="en-US" sz="900" baseline="0"/>
            <a:t>CalWIN users, please copy &amp; paste this information in the Issuance Reason for NSDI.</a:t>
          </a:r>
        </a:p>
        <a:p>
          <a:pPr algn="l"/>
          <a:endParaRPr lang="en-US" sz="900" baseline="0"/>
        </a:p>
        <a:p>
          <a:pPr algn="l"/>
          <a:endParaRPr lang="en-US" sz="900"/>
        </a:p>
      </xdr:txBody>
    </xdr:sp>
    <xdr:clientData/>
  </xdr:twoCellAnchor>
  <xdr:twoCellAnchor>
    <xdr:from>
      <xdr:col>5</xdr:col>
      <xdr:colOff>180975</xdr:colOff>
      <xdr:row>89</xdr:row>
      <xdr:rowOff>180975</xdr:rowOff>
    </xdr:from>
    <xdr:to>
      <xdr:col>9</xdr:col>
      <xdr:colOff>457200</xdr:colOff>
      <xdr:row>93</xdr:row>
      <xdr:rowOff>104775</xdr:rowOff>
    </xdr:to>
    <xdr:sp macro="" textlink="">
      <xdr:nvSpPr>
        <xdr:cNvPr id="45" name="Left Arrow 44"/>
        <xdr:cNvSpPr/>
      </xdr:nvSpPr>
      <xdr:spPr>
        <a:xfrm>
          <a:off x="3228975" y="17011650"/>
          <a:ext cx="2714625" cy="685800"/>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Information for the CA800 Claim</a:t>
          </a:r>
          <a:r>
            <a:rPr lang="en-US" sz="1100" baseline="0"/>
            <a:t> form</a:t>
          </a:r>
          <a:endParaRPr lang="en-US" sz="1100"/>
        </a:p>
      </xdr:txBody>
    </xdr:sp>
    <xdr:clientData/>
  </xdr:twoCellAnchor>
  <xdr:twoCellAnchor>
    <xdr:from>
      <xdr:col>2</xdr:col>
      <xdr:colOff>276225</xdr:colOff>
      <xdr:row>53</xdr:row>
      <xdr:rowOff>123825</xdr:rowOff>
    </xdr:from>
    <xdr:to>
      <xdr:col>4</xdr:col>
      <xdr:colOff>133350</xdr:colOff>
      <xdr:row>55</xdr:row>
      <xdr:rowOff>104774</xdr:rowOff>
    </xdr:to>
    <xdr:sp macro="" textlink="">
      <xdr:nvSpPr>
        <xdr:cNvPr id="46" name="TextBox 45"/>
        <xdr:cNvSpPr txBox="1"/>
      </xdr:nvSpPr>
      <xdr:spPr>
        <a:xfrm>
          <a:off x="1495425" y="10096500"/>
          <a:ext cx="1076325" cy="361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800"/>
            <a:t>When you'll issue</a:t>
          </a:r>
          <a:r>
            <a:rPr lang="en-US" sz="800" baseline="0"/>
            <a:t> the benefits  -----&gt;</a:t>
          </a:r>
          <a:endParaRPr lang="en-US" sz="800"/>
        </a:p>
      </xdr:txBody>
    </xdr:sp>
    <xdr:clientData/>
  </xdr:twoCellAnchor>
  <xdr:twoCellAnchor>
    <xdr:from>
      <xdr:col>7</xdr:col>
      <xdr:colOff>28575</xdr:colOff>
      <xdr:row>185</xdr:row>
      <xdr:rowOff>123825</xdr:rowOff>
    </xdr:from>
    <xdr:to>
      <xdr:col>9</xdr:col>
      <xdr:colOff>561975</xdr:colOff>
      <xdr:row>193</xdr:row>
      <xdr:rowOff>104775</xdr:rowOff>
    </xdr:to>
    <xdr:sp macro="" textlink="">
      <xdr:nvSpPr>
        <xdr:cNvPr id="47" name="7-Point Star 46"/>
        <xdr:cNvSpPr/>
      </xdr:nvSpPr>
      <xdr:spPr>
        <a:xfrm>
          <a:off x="4295775" y="44481750"/>
          <a:ext cx="1752600" cy="1504950"/>
        </a:xfrm>
        <a:prstGeom prst="star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100"/>
            <a:t>OPTIONAL</a:t>
          </a:r>
          <a:r>
            <a:rPr lang="en-US" sz="1100" baseline="0"/>
            <a:t> FIELD FOR OTHER COUNTIES</a:t>
          </a:r>
          <a:endParaRPr lang="en-US" sz="1100"/>
        </a:p>
      </xdr:txBody>
    </xdr:sp>
    <xdr:clientData/>
  </xdr:twoCellAnchor>
  <xdr:twoCellAnchor>
    <xdr:from>
      <xdr:col>5</xdr:col>
      <xdr:colOff>352424</xdr:colOff>
      <xdr:row>124</xdr:row>
      <xdr:rowOff>104775</xdr:rowOff>
    </xdr:from>
    <xdr:to>
      <xdr:col>8</xdr:col>
      <xdr:colOff>342899</xdr:colOff>
      <xdr:row>129</xdr:row>
      <xdr:rowOff>142875</xdr:rowOff>
    </xdr:to>
    <xdr:sp macro="" textlink="">
      <xdr:nvSpPr>
        <xdr:cNvPr id="48" name="Rounded Rectangle 47"/>
        <xdr:cNvSpPr/>
      </xdr:nvSpPr>
      <xdr:spPr>
        <a:xfrm>
          <a:off x="3400424" y="23602950"/>
          <a:ext cx="1819275" cy="9906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800" b="1">
              <a:solidFill>
                <a:sysClr val="windowText" lastClr="000000"/>
              </a:solidFill>
            </a:rPr>
            <a:t>IF</a:t>
          </a:r>
          <a:r>
            <a:rPr lang="en-US" sz="800" b="1" baseline="0">
              <a:solidFill>
                <a:sysClr val="windowText" lastClr="000000"/>
              </a:solidFill>
            </a:rPr>
            <a:t> ISSUING FOR ADDITIONAL DAYS, Enter the CORRECT Benefit begin and end date.  For instance, you originally entered 4/20 - 4/30 as benefit dates, but it should be 4/16-4/30, use 4/16-4/30 as the benefit dates.</a:t>
          </a:r>
          <a:endParaRPr lang="en-US" sz="800" b="1">
            <a:solidFill>
              <a:sysClr val="windowText" lastClr="000000"/>
            </a:solidFill>
          </a:endParaRPr>
        </a:p>
      </xdr:txBody>
    </xdr:sp>
    <xdr:clientData/>
  </xdr:twoCellAnchor>
  <xdr:twoCellAnchor>
    <xdr:from>
      <xdr:col>0</xdr:col>
      <xdr:colOff>85725</xdr:colOff>
      <xdr:row>124</xdr:row>
      <xdr:rowOff>47625</xdr:rowOff>
    </xdr:from>
    <xdr:to>
      <xdr:col>3</xdr:col>
      <xdr:colOff>171450</xdr:colOff>
      <xdr:row>133</xdr:row>
      <xdr:rowOff>47625</xdr:rowOff>
    </xdr:to>
    <xdr:sp macro="" textlink="">
      <xdr:nvSpPr>
        <xdr:cNvPr id="49" name="Oval 48"/>
        <xdr:cNvSpPr/>
      </xdr:nvSpPr>
      <xdr:spPr>
        <a:xfrm>
          <a:off x="85725" y="23545800"/>
          <a:ext cx="1914525" cy="1714500"/>
        </a:xfrm>
        <a:prstGeom prst="ellips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en-US" sz="1000"/>
            <a:t>Fields that are not highlighted</a:t>
          </a:r>
          <a:r>
            <a:rPr lang="en-US" sz="1000" baseline="0"/>
            <a:t> are automatically populated/ computed once the necessary information are entered</a:t>
          </a:r>
          <a:endParaRPr lang="en-US" sz="1000"/>
        </a:p>
      </xdr:txBody>
    </xdr:sp>
    <xdr:clientData/>
  </xdr:twoCellAnchor>
  <xdr:twoCellAnchor>
    <xdr:from>
      <xdr:col>4</xdr:col>
      <xdr:colOff>495300</xdr:colOff>
      <xdr:row>79</xdr:row>
      <xdr:rowOff>54816</xdr:rowOff>
    </xdr:from>
    <xdr:to>
      <xdr:col>6</xdr:col>
      <xdr:colOff>38100</xdr:colOff>
      <xdr:row>82</xdr:row>
      <xdr:rowOff>9525</xdr:rowOff>
    </xdr:to>
    <xdr:sp macro="" textlink="">
      <xdr:nvSpPr>
        <xdr:cNvPr id="50" name="Rounded Rectangle 49"/>
        <xdr:cNvSpPr/>
      </xdr:nvSpPr>
      <xdr:spPr>
        <a:xfrm>
          <a:off x="2933700" y="14980491"/>
          <a:ext cx="762000" cy="526209"/>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800" baseline="0"/>
            <a:t>Amount to enter into the issuance screen</a:t>
          </a:r>
          <a:endParaRPr lang="en-US" sz="800"/>
        </a:p>
      </xdr:txBody>
    </xdr:sp>
    <xdr:clientData/>
  </xdr:twoCellAnchor>
  <xdr:twoCellAnchor>
    <xdr:from>
      <xdr:col>4</xdr:col>
      <xdr:colOff>299278</xdr:colOff>
      <xdr:row>81</xdr:row>
      <xdr:rowOff>172255</xdr:rowOff>
    </xdr:from>
    <xdr:to>
      <xdr:col>4</xdr:col>
      <xdr:colOff>519873</xdr:colOff>
      <xdr:row>82</xdr:row>
      <xdr:rowOff>103970</xdr:rowOff>
    </xdr:to>
    <xdr:sp macro="" textlink="">
      <xdr:nvSpPr>
        <xdr:cNvPr id="51" name="Down Arrow 50"/>
        <xdr:cNvSpPr/>
      </xdr:nvSpPr>
      <xdr:spPr>
        <a:xfrm rot="3007614">
          <a:off x="2786868" y="15429740"/>
          <a:ext cx="122215" cy="220595"/>
        </a:xfrm>
        <a:prstGeom prst="down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451678</xdr:colOff>
      <xdr:row>81</xdr:row>
      <xdr:rowOff>115106</xdr:rowOff>
    </xdr:from>
    <xdr:to>
      <xdr:col>8</xdr:col>
      <xdr:colOff>62673</xdr:colOff>
      <xdr:row>82</xdr:row>
      <xdr:rowOff>46821</xdr:rowOff>
    </xdr:to>
    <xdr:sp macro="" textlink="">
      <xdr:nvSpPr>
        <xdr:cNvPr id="52" name="Down Arrow 51"/>
        <xdr:cNvSpPr/>
      </xdr:nvSpPr>
      <xdr:spPr>
        <a:xfrm rot="3007614">
          <a:off x="4768068" y="15372591"/>
          <a:ext cx="122215" cy="220595"/>
        </a:xfrm>
        <a:prstGeom prst="down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342900</xdr:colOff>
      <xdr:row>63</xdr:row>
      <xdr:rowOff>28575</xdr:rowOff>
    </xdr:from>
    <xdr:to>
      <xdr:col>9</xdr:col>
      <xdr:colOff>47625</xdr:colOff>
      <xdr:row>65</xdr:row>
      <xdr:rowOff>0</xdr:rowOff>
    </xdr:to>
    <xdr:sp macro="" textlink="">
      <xdr:nvSpPr>
        <xdr:cNvPr id="59" name="Rounded Rectangle 58"/>
        <xdr:cNvSpPr/>
      </xdr:nvSpPr>
      <xdr:spPr>
        <a:xfrm>
          <a:off x="3390900" y="11906250"/>
          <a:ext cx="2143125" cy="3524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000"/>
            <a:t>Appears onl</a:t>
          </a:r>
          <a:r>
            <a:rPr lang="en-US" sz="1000" baseline="0"/>
            <a:t>y when tran type is PRO</a:t>
          </a:r>
          <a:endParaRPr lang="en-US" sz="1000"/>
        </a:p>
      </xdr:txBody>
    </xdr:sp>
    <xdr:clientData/>
  </xdr:twoCellAnchor>
  <xdr:twoCellAnchor>
    <xdr:from>
      <xdr:col>4</xdr:col>
      <xdr:colOff>400050</xdr:colOff>
      <xdr:row>63</xdr:row>
      <xdr:rowOff>85725</xdr:rowOff>
    </xdr:from>
    <xdr:to>
      <xdr:col>5</xdr:col>
      <xdr:colOff>314325</xdr:colOff>
      <xdr:row>63</xdr:row>
      <xdr:rowOff>123825</xdr:rowOff>
    </xdr:to>
    <xdr:cxnSp macro="">
      <xdr:nvCxnSpPr>
        <xdr:cNvPr id="61" name="Straight Arrow Connector 60"/>
        <xdr:cNvCxnSpPr/>
      </xdr:nvCxnSpPr>
      <xdr:spPr>
        <a:xfrm flipH="1">
          <a:off x="2838450" y="11963400"/>
          <a:ext cx="523875" cy="38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85725</xdr:colOff>
      <xdr:row>66</xdr:row>
      <xdr:rowOff>50088</xdr:rowOff>
    </xdr:from>
    <xdr:to>
      <xdr:col>8</xdr:col>
      <xdr:colOff>361950</xdr:colOff>
      <xdr:row>76</xdr:row>
      <xdr:rowOff>104472</xdr:rowOff>
    </xdr:to>
    <xdr:pic>
      <xdr:nvPicPr>
        <xdr:cNvPr id="66" name="Picture 65"/>
        <xdr:cNvPicPr>
          <a:picLocks noChangeAspect="1"/>
        </xdr:cNvPicPr>
      </xdr:nvPicPr>
      <xdr:blipFill>
        <a:blip xmlns:r="http://schemas.openxmlformats.org/officeDocument/2006/relationships" r:embed="rId7"/>
        <a:stretch>
          <a:fillRect/>
        </a:stretch>
      </xdr:blipFill>
      <xdr:spPr>
        <a:xfrm>
          <a:off x="85725" y="12499263"/>
          <a:ext cx="5153025" cy="1959384"/>
        </a:xfrm>
        <a:prstGeom prst="rect">
          <a:avLst/>
        </a:prstGeom>
      </xdr:spPr>
    </xdr:pic>
    <xdr:clientData/>
  </xdr:twoCellAnchor>
  <xdr:twoCellAnchor editAs="oneCell">
    <xdr:from>
      <xdr:col>0</xdr:col>
      <xdr:colOff>123825</xdr:colOff>
      <xdr:row>144</xdr:row>
      <xdr:rowOff>165175</xdr:rowOff>
    </xdr:from>
    <xdr:to>
      <xdr:col>9</xdr:col>
      <xdr:colOff>161925</xdr:colOff>
      <xdr:row>154</xdr:row>
      <xdr:rowOff>75920</xdr:rowOff>
    </xdr:to>
    <xdr:pic>
      <xdr:nvPicPr>
        <xdr:cNvPr id="67" name="Picture 66"/>
        <xdr:cNvPicPr>
          <a:picLocks noChangeAspect="1"/>
        </xdr:cNvPicPr>
      </xdr:nvPicPr>
      <xdr:blipFill>
        <a:blip xmlns:r="http://schemas.openxmlformats.org/officeDocument/2006/relationships" r:embed="rId8"/>
        <a:stretch>
          <a:fillRect/>
        </a:stretch>
      </xdr:blipFill>
      <xdr:spPr>
        <a:xfrm>
          <a:off x="123825" y="27378100"/>
          <a:ext cx="5524500" cy="1815745"/>
        </a:xfrm>
        <a:prstGeom prst="rect">
          <a:avLst/>
        </a:prstGeom>
      </xdr:spPr>
    </xdr:pic>
    <xdr:clientData/>
  </xdr:twoCellAnchor>
  <xdr:twoCellAnchor editAs="oneCell">
    <xdr:from>
      <xdr:col>1</xdr:col>
      <xdr:colOff>409575</xdr:colOff>
      <xdr:row>135</xdr:row>
      <xdr:rowOff>47931</xdr:rowOff>
    </xdr:from>
    <xdr:to>
      <xdr:col>8</xdr:col>
      <xdr:colOff>570668</xdr:colOff>
      <xdr:row>143</xdr:row>
      <xdr:rowOff>107726</xdr:rowOff>
    </xdr:to>
    <xdr:pic>
      <xdr:nvPicPr>
        <xdr:cNvPr id="68" name="Picture 67"/>
        <xdr:cNvPicPr>
          <a:picLocks noChangeAspect="1"/>
        </xdr:cNvPicPr>
      </xdr:nvPicPr>
      <xdr:blipFill>
        <a:blip xmlns:r="http://schemas.openxmlformats.org/officeDocument/2006/relationships" r:embed="rId9"/>
        <a:stretch>
          <a:fillRect/>
        </a:stretch>
      </xdr:blipFill>
      <xdr:spPr>
        <a:xfrm>
          <a:off x="1019175" y="25546356"/>
          <a:ext cx="4428293" cy="1583795"/>
        </a:xfrm>
        <a:prstGeom prst="rect">
          <a:avLst/>
        </a:prstGeom>
      </xdr:spPr>
    </xdr:pic>
    <xdr:clientData/>
  </xdr:twoCellAnchor>
  <xdr:twoCellAnchor>
    <xdr:from>
      <xdr:col>5</xdr:col>
      <xdr:colOff>266700</xdr:colOff>
      <xdr:row>154</xdr:row>
      <xdr:rowOff>180975</xdr:rowOff>
    </xdr:from>
    <xdr:to>
      <xdr:col>9</xdr:col>
      <xdr:colOff>47626</xdr:colOff>
      <xdr:row>160</xdr:row>
      <xdr:rowOff>9525</xdr:rowOff>
    </xdr:to>
    <xdr:sp macro="" textlink="">
      <xdr:nvSpPr>
        <xdr:cNvPr id="17" name="Rounded Rectangle 16"/>
        <xdr:cNvSpPr/>
      </xdr:nvSpPr>
      <xdr:spPr>
        <a:xfrm>
          <a:off x="3314700" y="29298900"/>
          <a:ext cx="2219326" cy="97155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n-US" sz="900" b="1">
              <a:solidFill>
                <a:sysClr val="windowText" lastClr="000000"/>
              </a:solidFill>
            </a:rPr>
            <a:t>After completing all the BLUE highlights and you chose</a:t>
          </a:r>
          <a:r>
            <a:rPr lang="en-US" sz="900" b="1" baseline="0">
              <a:solidFill>
                <a:sysClr val="windowText" lastClr="000000"/>
              </a:solidFill>
            </a:rPr>
            <a:t> either PRO or REG, and answer the question if it appears, your calculation is done. If not, please continue to the purple section.</a:t>
          </a:r>
          <a:endParaRPr lang="en-US" sz="9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28</xdr:row>
      <xdr:rowOff>47670</xdr:rowOff>
    </xdr:from>
    <xdr:to>
      <xdr:col>6</xdr:col>
      <xdr:colOff>457200</xdr:colOff>
      <xdr:row>30</xdr:row>
      <xdr:rowOff>115950</xdr:rowOff>
    </xdr:to>
    <xdr:pic>
      <xdr:nvPicPr>
        <xdr:cNvPr id="27" name="Picture 26"/>
        <xdr:cNvPicPr>
          <a:picLocks noChangeAspect="1"/>
        </xdr:cNvPicPr>
      </xdr:nvPicPr>
      <xdr:blipFill>
        <a:blip xmlns:r="http://schemas.openxmlformats.org/officeDocument/2006/relationships" r:embed="rId1"/>
        <a:stretch>
          <a:fillRect/>
        </a:stretch>
      </xdr:blipFill>
      <xdr:spPr>
        <a:xfrm>
          <a:off x="0" y="5381670"/>
          <a:ext cx="4114800" cy="449280"/>
        </a:xfrm>
        <a:prstGeom prst="rect">
          <a:avLst/>
        </a:prstGeom>
      </xdr:spPr>
    </xdr:pic>
    <xdr:clientData/>
  </xdr:twoCellAnchor>
  <xdr:twoCellAnchor editAs="oneCell">
    <xdr:from>
      <xdr:col>0</xdr:col>
      <xdr:colOff>0</xdr:colOff>
      <xdr:row>3</xdr:row>
      <xdr:rowOff>142875</xdr:rowOff>
    </xdr:from>
    <xdr:to>
      <xdr:col>6</xdr:col>
      <xdr:colOff>513930</xdr:colOff>
      <xdr:row>28</xdr:row>
      <xdr:rowOff>9757</xdr:rowOff>
    </xdr:to>
    <xdr:pic>
      <xdr:nvPicPr>
        <xdr:cNvPr id="25" name="Picture 24"/>
        <xdr:cNvPicPr>
          <a:picLocks noChangeAspect="1"/>
        </xdr:cNvPicPr>
      </xdr:nvPicPr>
      <xdr:blipFill>
        <a:blip xmlns:r="http://schemas.openxmlformats.org/officeDocument/2006/relationships" r:embed="rId2"/>
        <a:stretch>
          <a:fillRect/>
        </a:stretch>
      </xdr:blipFill>
      <xdr:spPr>
        <a:xfrm>
          <a:off x="0" y="714375"/>
          <a:ext cx="4171530" cy="4629382"/>
        </a:xfrm>
        <a:prstGeom prst="rect">
          <a:avLst/>
        </a:prstGeom>
      </xdr:spPr>
    </xdr:pic>
    <xdr:clientData/>
  </xdr:twoCellAnchor>
  <xdr:twoCellAnchor editAs="oneCell">
    <xdr:from>
      <xdr:col>7</xdr:col>
      <xdr:colOff>508044</xdr:colOff>
      <xdr:row>0</xdr:row>
      <xdr:rowOff>114811</xdr:rowOff>
    </xdr:from>
    <xdr:to>
      <xdr:col>17</xdr:col>
      <xdr:colOff>573781</xdr:colOff>
      <xdr:row>19</xdr:row>
      <xdr:rowOff>104775</xdr:rowOff>
    </xdr:to>
    <xdr:pic>
      <xdr:nvPicPr>
        <xdr:cNvPr id="3" name="Picture 2"/>
        <xdr:cNvPicPr>
          <a:picLocks noChangeAspect="1"/>
        </xdr:cNvPicPr>
      </xdr:nvPicPr>
      <xdr:blipFill>
        <a:blip xmlns:r="http://schemas.openxmlformats.org/officeDocument/2006/relationships" r:embed="rId3" cstate="print"/>
        <a:stretch>
          <a:fillRect/>
        </a:stretch>
      </xdr:blipFill>
      <xdr:spPr>
        <a:xfrm>
          <a:off x="4775244" y="114811"/>
          <a:ext cx="6161737" cy="3609464"/>
        </a:xfrm>
        <a:prstGeom prst="rect">
          <a:avLst/>
        </a:prstGeom>
      </xdr:spPr>
    </xdr:pic>
    <xdr:clientData/>
  </xdr:twoCellAnchor>
  <xdr:twoCellAnchor>
    <xdr:from>
      <xdr:col>4</xdr:col>
      <xdr:colOff>161925</xdr:colOff>
      <xdr:row>8</xdr:row>
      <xdr:rowOff>142878</xdr:rowOff>
    </xdr:from>
    <xdr:to>
      <xdr:col>9</xdr:col>
      <xdr:colOff>409575</xdr:colOff>
      <xdr:row>29</xdr:row>
      <xdr:rowOff>171450</xdr:rowOff>
    </xdr:to>
    <xdr:cxnSp macro="">
      <xdr:nvCxnSpPr>
        <xdr:cNvPr id="6" name="Straight Arrow Connector 5"/>
        <xdr:cNvCxnSpPr/>
      </xdr:nvCxnSpPr>
      <xdr:spPr>
        <a:xfrm flipV="1">
          <a:off x="2600325" y="1666878"/>
          <a:ext cx="3295650" cy="40290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542925</xdr:colOff>
      <xdr:row>9</xdr:row>
      <xdr:rowOff>76201</xdr:rowOff>
    </xdr:from>
    <xdr:to>
      <xdr:col>9</xdr:col>
      <xdr:colOff>104775</xdr:colOff>
      <xdr:row>28</xdr:row>
      <xdr:rowOff>76200</xdr:rowOff>
    </xdr:to>
    <xdr:cxnSp macro="">
      <xdr:nvCxnSpPr>
        <xdr:cNvPr id="8" name="Straight Arrow Connector 7"/>
        <xdr:cNvCxnSpPr/>
      </xdr:nvCxnSpPr>
      <xdr:spPr>
        <a:xfrm flipV="1">
          <a:off x="2371725" y="1790701"/>
          <a:ext cx="3219450" cy="3619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314325</xdr:colOff>
      <xdr:row>10</xdr:row>
      <xdr:rowOff>19050</xdr:rowOff>
    </xdr:from>
    <xdr:to>
      <xdr:col>8</xdr:col>
      <xdr:colOff>190500</xdr:colOff>
      <xdr:row>11</xdr:row>
      <xdr:rowOff>180975</xdr:rowOff>
    </xdr:to>
    <xdr:cxnSp macro="">
      <xdr:nvCxnSpPr>
        <xdr:cNvPr id="12" name="Straight Arrow Connector 11"/>
        <xdr:cNvCxnSpPr/>
      </xdr:nvCxnSpPr>
      <xdr:spPr>
        <a:xfrm flipV="1">
          <a:off x="1533525" y="1924050"/>
          <a:ext cx="3533775"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476250</xdr:colOff>
      <xdr:row>23</xdr:row>
      <xdr:rowOff>161924</xdr:rowOff>
    </xdr:from>
    <xdr:to>
      <xdr:col>17</xdr:col>
      <xdr:colOff>466725</xdr:colOff>
      <xdr:row>28</xdr:row>
      <xdr:rowOff>180973</xdr:rowOff>
    </xdr:to>
    <xdr:grpSp>
      <xdr:nvGrpSpPr>
        <xdr:cNvPr id="22" name="Group 21"/>
        <xdr:cNvGrpSpPr/>
      </xdr:nvGrpSpPr>
      <xdr:grpSpPr>
        <a:xfrm>
          <a:off x="4133850" y="4368164"/>
          <a:ext cx="6696075" cy="933449"/>
          <a:chOff x="4238625" y="4133850"/>
          <a:chExt cx="8467313" cy="1447619"/>
        </a:xfrm>
      </xdr:grpSpPr>
      <xdr:pic>
        <xdr:nvPicPr>
          <xdr:cNvPr id="20" name="Picture 19"/>
          <xdr:cNvPicPr>
            <a:picLocks noChangeAspect="1"/>
          </xdr:cNvPicPr>
        </xdr:nvPicPr>
        <xdr:blipFill>
          <a:blip xmlns:r="http://schemas.openxmlformats.org/officeDocument/2006/relationships" r:embed="rId4" cstate="print"/>
          <a:stretch>
            <a:fillRect/>
          </a:stretch>
        </xdr:blipFill>
        <xdr:spPr>
          <a:xfrm>
            <a:off x="4238625" y="4162425"/>
            <a:ext cx="5171429" cy="1409524"/>
          </a:xfrm>
          <a:prstGeom prst="rect">
            <a:avLst/>
          </a:prstGeom>
        </xdr:spPr>
      </xdr:pic>
      <xdr:pic>
        <xdr:nvPicPr>
          <xdr:cNvPr id="21" name="Picture 20"/>
          <xdr:cNvPicPr>
            <a:picLocks noChangeAspect="1"/>
          </xdr:cNvPicPr>
        </xdr:nvPicPr>
        <xdr:blipFill>
          <a:blip xmlns:r="http://schemas.openxmlformats.org/officeDocument/2006/relationships" r:embed="rId5" cstate="print"/>
          <a:stretch>
            <a:fillRect/>
          </a:stretch>
        </xdr:blipFill>
        <xdr:spPr>
          <a:xfrm>
            <a:off x="9410700" y="4133850"/>
            <a:ext cx="3295238" cy="1447619"/>
          </a:xfrm>
          <a:prstGeom prst="rect">
            <a:avLst/>
          </a:prstGeom>
        </xdr:spPr>
      </xdr:pic>
    </xdr:grpSp>
    <xdr:clientData/>
  </xdr:twoCellAnchor>
  <xdr:twoCellAnchor>
    <xdr:from>
      <xdr:col>8</xdr:col>
      <xdr:colOff>66675</xdr:colOff>
      <xdr:row>29</xdr:row>
      <xdr:rowOff>47626</xdr:rowOff>
    </xdr:from>
    <xdr:to>
      <xdr:col>16</xdr:col>
      <xdr:colOff>590550</xdr:colOff>
      <xdr:row>32</xdr:row>
      <xdr:rowOff>0</xdr:rowOff>
    </xdr:to>
    <xdr:sp macro="" textlink="">
      <xdr:nvSpPr>
        <xdr:cNvPr id="23" name="Rounded Rectangle 22"/>
        <xdr:cNvSpPr/>
      </xdr:nvSpPr>
      <xdr:spPr>
        <a:xfrm>
          <a:off x="4943475" y="5572126"/>
          <a:ext cx="5400675" cy="523874"/>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US" sz="1100"/>
            <a:t>FISCAL uses</a:t>
          </a:r>
          <a:r>
            <a:rPr lang="en-US" sz="1100" baseline="0"/>
            <a:t> CISSEND  (or similar reports) for reconciliation and reporting.  Add formulas at the right side of the report to reconcile against actual issuances and CW portion.</a:t>
          </a:r>
          <a:endParaRPr lang="en-US" sz="1100"/>
        </a:p>
      </xdr:txBody>
    </xdr:sp>
    <xdr:clientData/>
  </xdr:twoCellAnchor>
  <xdr:twoCellAnchor>
    <xdr:from>
      <xdr:col>10</xdr:col>
      <xdr:colOff>600074</xdr:colOff>
      <xdr:row>17</xdr:row>
      <xdr:rowOff>47626</xdr:rowOff>
    </xdr:from>
    <xdr:to>
      <xdr:col>14</xdr:col>
      <xdr:colOff>514349</xdr:colOff>
      <xdr:row>23</xdr:row>
      <xdr:rowOff>104776</xdr:rowOff>
    </xdr:to>
    <xdr:sp macro="" textlink="">
      <xdr:nvSpPr>
        <xdr:cNvPr id="24" name="Down Arrow 23"/>
        <xdr:cNvSpPr/>
      </xdr:nvSpPr>
      <xdr:spPr>
        <a:xfrm>
          <a:off x="6696074" y="3286126"/>
          <a:ext cx="2352675" cy="1200150"/>
        </a:xfrm>
        <a:prstGeom prst="downArrow">
          <a:avLst>
            <a:gd name="adj1" fmla="val 50000"/>
            <a:gd name="adj2" fmla="val 25995"/>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lang="en-US" sz="1100"/>
            <a:t>NSDI Issuances appear on</a:t>
          </a:r>
          <a:r>
            <a:rPr lang="en-US" sz="1100" baseline="0"/>
            <a:t> the daily </a:t>
          </a:r>
          <a:r>
            <a:rPr lang="en-US" sz="1100"/>
            <a:t>CISSEND report for FISCAL reconciliation.  </a:t>
          </a:r>
        </a:p>
      </xdr:txBody>
    </xdr:sp>
    <xdr:clientData/>
  </xdr:twoCellAnchor>
  <xdr:twoCellAnchor>
    <xdr:from>
      <xdr:col>5</xdr:col>
      <xdr:colOff>381000</xdr:colOff>
      <xdr:row>1</xdr:row>
      <xdr:rowOff>66675</xdr:rowOff>
    </xdr:from>
    <xdr:to>
      <xdr:col>8</xdr:col>
      <xdr:colOff>485775</xdr:colOff>
      <xdr:row>9</xdr:row>
      <xdr:rowOff>38100</xdr:rowOff>
    </xdr:to>
    <xdr:sp macro="" textlink="">
      <xdr:nvSpPr>
        <xdr:cNvPr id="26" name="Right Arrow 25"/>
        <xdr:cNvSpPr/>
      </xdr:nvSpPr>
      <xdr:spPr>
        <a:xfrm>
          <a:off x="3429000" y="257175"/>
          <a:ext cx="1933575" cy="1495425"/>
        </a:xfrm>
        <a:prstGeom prst="rightArrow">
          <a:avLst>
            <a:gd name="adj1" fmla="val 66541"/>
            <a:gd name="adj2" fmla="val 36600"/>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1100"/>
            <a:t>EW</a:t>
          </a:r>
          <a:r>
            <a:rPr lang="en-US" sz="1100" baseline="0"/>
            <a:t> Issues benefit thru NSDI.  </a:t>
          </a:r>
          <a:r>
            <a:rPr lang="en-US" sz="1100" i="1" baseline="0"/>
            <a:t>Complete all necessary info including Issuance reason.</a:t>
          </a:r>
          <a:endParaRPr lang="en-US" sz="1100" i="1"/>
        </a:p>
      </xdr:txBody>
    </xdr:sp>
    <xdr:clientData/>
  </xdr:twoCellAnchor>
  <xdr:twoCellAnchor>
    <xdr:from>
      <xdr:col>1</xdr:col>
      <xdr:colOff>142874</xdr:colOff>
      <xdr:row>0</xdr:row>
      <xdr:rowOff>66675</xdr:rowOff>
    </xdr:from>
    <xdr:to>
      <xdr:col>4</xdr:col>
      <xdr:colOff>323849</xdr:colOff>
      <xdr:row>5</xdr:row>
      <xdr:rowOff>28575</xdr:rowOff>
    </xdr:to>
    <xdr:sp macro="" textlink="">
      <xdr:nvSpPr>
        <xdr:cNvPr id="28" name="Down Arrow 27"/>
        <xdr:cNvSpPr/>
      </xdr:nvSpPr>
      <xdr:spPr>
        <a:xfrm>
          <a:off x="752474" y="66675"/>
          <a:ext cx="2009775" cy="914400"/>
        </a:xfrm>
        <a:prstGeom prst="downArrow">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1100"/>
            <a:t>EW</a:t>
          </a:r>
          <a:r>
            <a:rPr lang="en-US" sz="1100" baseline="0"/>
            <a:t> Calculates issuance using ARC calculator</a:t>
          </a:r>
          <a:endParaRPr lang="en-US" sz="1100"/>
        </a:p>
      </xdr:txBody>
    </xdr:sp>
    <xdr:clientData/>
  </xdr:twoCellAnchor>
  <xdr:twoCellAnchor>
    <xdr:from>
      <xdr:col>13</xdr:col>
      <xdr:colOff>228600</xdr:colOff>
      <xdr:row>32</xdr:row>
      <xdr:rowOff>142875</xdr:rowOff>
    </xdr:from>
    <xdr:to>
      <xdr:col>16</xdr:col>
      <xdr:colOff>133350</xdr:colOff>
      <xdr:row>38</xdr:row>
      <xdr:rowOff>28575</xdr:rowOff>
    </xdr:to>
    <xdr:sp macro="" textlink="">
      <xdr:nvSpPr>
        <xdr:cNvPr id="29" name="Rectangle 28"/>
        <xdr:cNvSpPr/>
      </xdr:nvSpPr>
      <xdr:spPr>
        <a:xfrm>
          <a:off x="8153400" y="6238875"/>
          <a:ext cx="1733550" cy="1028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2800"/>
            <a:t>CA800 CLAIM</a:t>
          </a:r>
        </a:p>
      </xdr:txBody>
    </xdr:sp>
    <xdr:clientData/>
  </xdr:twoCellAnchor>
  <xdr:twoCellAnchor>
    <xdr:from>
      <xdr:col>11</xdr:col>
      <xdr:colOff>108740</xdr:colOff>
      <xdr:row>31</xdr:row>
      <xdr:rowOff>4150</xdr:rowOff>
    </xdr:from>
    <xdr:to>
      <xdr:col>13</xdr:col>
      <xdr:colOff>190659</xdr:colOff>
      <xdr:row>38</xdr:row>
      <xdr:rowOff>54689</xdr:rowOff>
    </xdr:to>
    <xdr:sp macro="" textlink="">
      <xdr:nvSpPr>
        <xdr:cNvPr id="30" name="Right Arrow 29"/>
        <xdr:cNvSpPr/>
      </xdr:nvSpPr>
      <xdr:spPr>
        <a:xfrm rot="1641117">
          <a:off x="6814340" y="5909650"/>
          <a:ext cx="1301119" cy="1384039"/>
        </a:xfrm>
        <a:prstGeom prst="rightArrow">
          <a:avLst>
            <a:gd name="adj1" fmla="val 50000"/>
            <a:gd name="adj2" fmla="val 26366"/>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1100"/>
            <a:t>FISCAL </a:t>
          </a:r>
          <a:r>
            <a:rPr lang="en-US" sz="1100" baseline="0"/>
            <a:t> enters totals on the CA800 Claim  form</a:t>
          </a:r>
        </a:p>
      </xdr:txBody>
    </xdr:sp>
    <xdr:clientData/>
  </xdr:twoCellAnchor>
  <xdr:twoCellAnchor>
    <xdr:from>
      <xdr:col>14</xdr:col>
      <xdr:colOff>247650</xdr:colOff>
      <xdr:row>3</xdr:row>
      <xdr:rowOff>104775</xdr:rowOff>
    </xdr:from>
    <xdr:to>
      <xdr:col>14</xdr:col>
      <xdr:colOff>400050</xdr:colOff>
      <xdr:row>3</xdr:row>
      <xdr:rowOff>150494</xdr:rowOff>
    </xdr:to>
    <xdr:sp macro="" textlink="">
      <xdr:nvSpPr>
        <xdr:cNvPr id="5" name="Left Arrow 4"/>
        <xdr:cNvSpPr/>
      </xdr:nvSpPr>
      <xdr:spPr>
        <a:xfrm>
          <a:off x="8782050" y="676275"/>
          <a:ext cx="152400" cy="45719"/>
        </a:xfrm>
        <a:prstGeom prst="lef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19050</xdr:colOff>
      <xdr:row>30</xdr:row>
      <xdr:rowOff>183611</xdr:rowOff>
    </xdr:from>
    <xdr:to>
      <xdr:col>6</xdr:col>
      <xdr:colOff>438150</xdr:colOff>
      <xdr:row>36</xdr:row>
      <xdr:rowOff>114099</xdr:rowOff>
    </xdr:to>
    <xdr:pic>
      <xdr:nvPicPr>
        <xdr:cNvPr id="32" name="Picture 31"/>
        <xdr:cNvPicPr>
          <a:picLocks noChangeAspect="1"/>
        </xdr:cNvPicPr>
      </xdr:nvPicPr>
      <xdr:blipFill>
        <a:blip xmlns:r="http://schemas.openxmlformats.org/officeDocument/2006/relationships" r:embed="rId6"/>
        <a:stretch>
          <a:fillRect/>
        </a:stretch>
      </xdr:blipFill>
      <xdr:spPr>
        <a:xfrm>
          <a:off x="19050" y="5898611"/>
          <a:ext cx="4076700" cy="1073488"/>
        </a:xfrm>
        <a:prstGeom prst="rect">
          <a:avLst/>
        </a:prstGeom>
      </xdr:spPr>
    </xdr:pic>
    <xdr:clientData/>
  </xdr:twoCellAnchor>
  <xdr:twoCellAnchor>
    <xdr:from>
      <xdr:col>6</xdr:col>
      <xdr:colOff>352425</xdr:colOff>
      <xdr:row>13</xdr:row>
      <xdr:rowOff>104775</xdr:rowOff>
    </xdr:from>
    <xdr:to>
      <xdr:col>13</xdr:col>
      <xdr:colOff>342900</xdr:colOff>
      <xdr:row>28</xdr:row>
      <xdr:rowOff>57150</xdr:rowOff>
    </xdr:to>
    <xdr:cxnSp macro="">
      <xdr:nvCxnSpPr>
        <xdr:cNvPr id="33" name="Straight Arrow Connector 32"/>
        <xdr:cNvCxnSpPr/>
      </xdr:nvCxnSpPr>
      <xdr:spPr>
        <a:xfrm flipV="1">
          <a:off x="4010025" y="2581275"/>
          <a:ext cx="4257675" cy="280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4</xdr:row>
      <xdr:rowOff>9526</xdr:rowOff>
    </xdr:from>
    <xdr:to>
      <xdr:col>14</xdr:col>
      <xdr:colOff>85725</xdr:colOff>
      <xdr:row>8</xdr:row>
      <xdr:rowOff>180975</xdr:rowOff>
    </xdr:to>
    <xdr:cxnSp macro="">
      <xdr:nvCxnSpPr>
        <xdr:cNvPr id="34" name="Straight Arrow Connector 33"/>
        <xdr:cNvCxnSpPr/>
      </xdr:nvCxnSpPr>
      <xdr:spPr>
        <a:xfrm flipV="1">
          <a:off x="1476375" y="771526"/>
          <a:ext cx="7143750" cy="9334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T%20Aid\2006-07\Mar%202007\Mar%2007%20input%20workshe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SCAL\Assistance%20Claim%20Data\May%2006\May%202006%20%20input%20workshee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st%20calculators/ARC%20Calculator%20Test%20Impl%20Guide%2011.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D036R"/>
      <sheetName val="MRD035R "/>
      <sheetName val="VACS-SARS-IFAS"/>
      <sheetName val="for JE use only"/>
      <sheetName val="MRD036R SUMMARY"/>
      <sheetName val="aid 40.42 bday"/>
      <sheetName val="01.08"/>
      <sheetName val="03"/>
      <sheetName val="04"/>
      <sheetName val="05"/>
      <sheetName val="30.3p"/>
      <sheetName val="32"/>
      <sheetName val="33.3r"/>
      <sheetName val="35"/>
      <sheetName val="3A"/>
      <sheetName val="3C"/>
      <sheetName val="3E"/>
      <sheetName val="3G"/>
      <sheetName val="3H"/>
      <sheetName val="3L"/>
      <sheetName val="3M"/>
      <sheetName val="3U"/>
      <sheetName val="3W"/>
      <sheetName val="40"/>
      <sheetName val="42"/>
      <sheetName val="4F"/>
      <sheetName val="5K"/>
      <sheetName val="corrected MRD036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D036R"/>
      <sheetName val="MRD035R "/>
      <sheetName val="VACS-SARS-IFAS"/>
      <sheetName val="aid 40.42 bday"/>
      <sheetName val="01.08"/>
      <sheetName val="03"/>
      <sheetName val="04"/>
      <sheetName val="05"/>
      <sheetName val="30.3p"/>
      <sheetName val="32"/>
      <sheetName val="33.3r"/>
      <sheetName val="35"/>
      <sheetName val="3A"/>
      <sheetName val="3C"/>
      <sheetName val="3E"/>
      <sheetName val="3G"/>
      <sheetName val="3H"/>
      <sheetName val="3L"/>
      <sheetName val="3M"/>
      <sheetName val="3U"/>
      <sheetName val="3W"/>
      <sheetName val="40"/>
      <sheetName val="42"/>
      <sheetName val="4F"/>
      <sheetName val="5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Elig Wkrs"/>
      <sheetName val="Instructions - Fiscal"/>
      <sheetName val="Flow"/>
      <sheetName val="Template"/>
      <sheetName val="ARC 1"/>
      <sheetName val="ARC 2A"/>
      <sheetName val="ARC 2B"/>
      <sheetName val="ARC w income"/>
      <sheetName val="RollUp Sheet"/>
      <sheetName val="ARC Tables for ARC Admin use"/>
      <sheetName val="Cities and Counties"/>
      <sheetName val="Sheet2"/>
    </sheetNames>
    <sheetDataSet>
      <sheetData sheetId="0"/>
      <sheetData sheetId="1"/>
      <sheetData sheetId="2"/>
      <sheetData sheetId="3"/>
      <sheetData sheetId="4"/>
      <sheetData sheetId="5"/>
      <sheetData sheetId="6"/>
      <sheetData sheetId="7"/>
      <sheetData sheetId="8"/>
      <sheetData sheetId="9">
        <row r="5">
          <cell r="B5" t="str">
            <v>Age Group</v>
          </cell>
          <cell r="C5" t="str">
            <v>ARC Y1</v>
          </cell>
          <cell r="D5" t="str">
            <v>ARC Y2</v>
          </cell>
          <cell r="E5" t="str">
            <v>ARC Y3</v>
          </cell>
          <cell r="F5" t="str">
            <v>ARC Y3B</v>
          </cell>
          <cell r="G5" t="str">
            <v>ARC Y4</v>
          </cell>
          <cell r="H5" t="str">
            <v>ARC Y5</v>
          </cell>
          <cell r="I5" t="str">
            <v>ARC Y6</v>
          </cell>
          <cell r="J5" t="str">
            <v>ARC Y7</v>
          </cell>
          <cell r="K5" t="str">
            <v>ARC Y8</v>
          </cell>
          <cell r="L5" t="str">
            <v>ARC Y9</v>
          </cell>
          <cell r="M5" t="str">
            <v>ARC Y10</v>
          </cell>
          <cell r="N5" t="str">
            <v>ARC Y11</v>
          </cell>
        </row>
        <row r="6">
          <cell r="B6">
            <v>1</v>
          </cell>
          <cell r="C6">
            <v>671</v>
          </cell>
          <cell r="D6">
            <v>688</v>
          </cell>
          <cell r="E6">
            <v>707</v>
          </cell>
          <cell r="F6">
            <v>707</v>
          </cell>
          <cell r="G6">
            <v>0</v>
          </cell>
          <cell r="H6">
            <v>0</v>
          </cell>
          <cell r="I6">
            <v>0</v>
          </cell>
          <cell r="J6">
            <v>0</v>
          </cell>
          <cell r="K6">
            <v>0</v>
          </cell>
          <cell r="L6">
            <v>0</v>
          </cell>
          <cell r="M6">
            <v>0</v>
          </cell>
          <cell r="N6">
            <v>0</v>
          </cell>
        </row>
        <row r="7">
          <cell r="B7">
            <v>2</v>
          </cell>
          <cell r="C7">
            <v>726</v>
          </cell>
          <cell r="D7">
            <v>744</v>
          </cell>
          <cell r="E7">
            <v>765</v>
          </cell>
          <cell r="F7">
            <v>765</v>
          </cell>
          <cell r="G7">
            <v>0</v>
          </cell>
          <cell r="H7">
            <v>0</v>
          </cell>
          <cell r="I7">
            <v>0</v>
          </cell>
          <cell r="J7">
            <v>0</v>
          </cell>
          <cell r="K7">
            <v>0</v>
          </cell>
          <cell r="L7">
            <v>0</v>
          </cell>
          <cell r="M7">
            <v>0</v>
          </cell>
          <cell r="N7">
            <v>0</v>
          </cell>
        </row>
        <row r="8">
          <cell r="B8">
            <v>3</v>
          </cell>
          <cell r="C8">
            <v>764</v>
          </cell>
          <cell r="D8">
            <v>783</v>
          </cell>
          <cell r="E8">
            <v>805</v>
          </cell>
          <cell r="F8">
            <v>805</v>
          </cell>
          <cell r="G8">
            <v>0</v>
          </cell>
          <cell r="H8">
            <v>0</v>
          </cell>
          <cell r="I8">
            <v>0</v>
          </cell>
          <cell r="J8">
            <v>0</v>
          </cell>
          <cell r="K8">
            <v>0</v>
          </cell>
          <cell r="L8">
            <v>0</v>
          </cell>
          <cell r="M8">
            <v>0</v>
          </cell>
          <cell r="N8">
            <v>0</v>
          </cell>
        </row>
        <row r="9">
          <cell r="B9">
            <v>4</v>
          </cell>
          <cell r="C9">
            <v>800</v>
          </cell>
          <cell r="D9">
            <v>820</v>
          </cell>
          <cell r="E9">
            <v>843</v>
          </cell>
          <cell r="F9">
            <v>843</v>
          </cell>
          <cell r="G9">
            <v>0</v>
          </cell>
          <cell r="H9">
            <v>0</v>
          </cell>
          <cell r="I9">
            <v>0</v>
          </cell>
          <cell r="J9">
            <v>0</v>
          </cell>
          <cell r="K9">
            <v>0</v>
          </cell>
          <cell r="L9">
            <v>0</v>
          </cell>
          <cell r="M9">
            <v>0</v>
          </cell>
          <cell r="N9">
            <v>0</v>
          </cell>
        </row>
        <row r="10">
          <cell r="B10">
            <v>5</v>
          </cell>
          <cell r="C10">
            <v>838</v>
          </cell>
          <cell r="D10">
            <v>859</v>
          </cell>
          <cell r="E10">
            <v>883</v>
          </cell>
          <cell r="F10">
            <v>883</v>
          </cell>
          <cell r="G10">
            <v>0</v>
          </cell>
          <cell r="H10">
            <v>0</v>
          </cell>
          <cell r="I10">
            <v>0</v>
          </cell>
          <cell r="J10">
            <v>0</v>
          </cell>
          <cell r="K10">
            <v>0</v>
          </cell>
          <cell r="L10">
            <v>0</v>
          </cell>
          <cell r="M10">
            <v>0</v>
          </cell>
          <cell r="N10">
            <v>0</v>
          </cell>
        </row>
        <row r="15">
          <cell r="C15">
            <v>41821</v>
          </cell>
          <cell r="D15">
            <v>42186</v>
          </cell>
          <cell r="E15">
            <v>42552</v>
          </cell>
          <cell r="F15">
            <v>42736</v>
          </cell>
          <cell r="G15">
            <v>42917</v>
          </cell>
        </row>
        <row r="16">
          <cell r="C16">
            <v>42185</v>
          </cell>
          <cell r="D16">
            <v>42551</v>
          </cell>
          <cell r="E16">
            <v>42735</v>
          </cell>
          <cell r="F16">
            <v>42916</v>
          </cell>
          <cell r="G16">
            <v>43281</v>
          </cell>
        </row>
        <row r="17">
          <cell r="B17" t="str">
            <v>Age Group/LOC</v>
          </cell>
          <cell r="C17" t="str">
            <v>ARC Y1</v>
          </cell>
          <cell r="D17" t="str">
            <v>ARC Y2</v>
          </cell>
          <cell r="E17" t="str">
            <v>ARC Y3</v>
          </cell>
          <cell r="F17" t="str">
            <v>ARC Y3B</v>
          </cell>
          <cell r="G17" t="str">
            <v>ARC Y4</v>
          </cell>
          <cell r="H17" t="str">
            <v>ARC Y5</v>
          </cell>
          <cell r="I17" t="str">
            <v>ARC Y6</v>
          </cell>
          <cell r="J17" t="str">
            <v>ARC Y7</v>
          </cell>
          <cell r="K17" t="str">
            <v>ARC Y8</v>
          </cell>
          <cell r="L17" t="str">
            <v>ARC Y9</v>
          </cell>
          <cell r="M17" t="str">
            <v>ARC Y10</v>
          </cell>
          <cell r="N17" t="str">
            <v>ARC Y11</v>
          </cell>
        </row>
        <row r="18">
          <cell r="B18">
            <v>1</v>
          </cell>
          <cell r="C18">
            <v>671</v>
          </cell>
          <cell r="D18">
            <v>688</v>
          </cell>
          <cell r="E18">
            <v>707</v>
          </cell>
          <cell r="F18">
            <v>889</v>
          </cell>
          <cell r="G18">
            <v>0</v>
          </cell>
          <cell r="H18">
            <v>0</v>
          </cell>
          <cell r="I18">
            <v>0</v>
          </cell>
          <cell r="J18">
            <v>0</v>
          </cell>
          <cell r="K18">
            <v>0</v>
          </cell>
          <cell r="L18">
            <v>0</v>
          </cell>
          <cell r="M18">
            <v>0</v>
          </cell>
          <cell r="N18">
            <v>0</v>
          </cell>
        </row>
        <row r="19">
          <cell r="B19">
            <v>2</v>
          </cell>
          <cell r="C19">
            <v>726</v>
          </cell>
          <cell r="D19">
            <v>744</v>
          </cell>
          <cell r="E19">
            <v>765</v>
          </cell>
          <cell r="F19">
            <v>889</v>
          </cell>
          <cell r="G19">
            <v>0</v>
          </cell>
          <cell r="H19">
            <v>0</v>
          </cell>
          <cell r="I19">
            <v>0</v>
          </cell>
          <cell r="J19">
            <v>0</v>
          </cell>
          <cell r="K19">
            <v>0</v>
          </cell>
          <cell r="L19">
            <v>0</v>
          </cell>
          <cell r="M19">
            <v>0</v>
          </cell>
          <cell r="N19">
            <v>0</v>
          </cell>
        </row>
        <row r="20">
          <cell r="B20">
            <v>3</v>
          </cell>
          <cell r="C20">
            <v>764</v>
          </cell>
          <cell r="D20">
            <v>783</v>
          </cell>
          <cell r="E20">
            <v>805</v>
          </cell>
          <cell r="F20">
            <v>889</v>
          </cell>
          <cell r="G20">
            <v>0</v>
          </cell>
          <cell r="H20">
            <v>0</v>
          </cell>
          <cell r="I20">
            <v>0</v>
          </cell>
          <cell r="J20">
            <v>0</v>
          </cell>
          <cell r="K20">
            <v>0</v>
          </cell>
          <cell r="L20">
            <v>0</v>
          </cell>
          <cell r="M20">
            <v>0</v>
          </cell>
          <cell r="N20">
            <v>0</v>
          </cell>
        </row>
        <row r="21">
          <cell r="B21">
            <v>4</v>
          </cell>
          <cell r="C21">
            <v>800</v>
          </cell>
          <cell r="D21">
            <v>820</v>
          </cell>
          <cell r="E21">
            <v>843</v>
          </cell>
          <cell r="F21">
            <v>889</v>
          </cell>
          <cell r="G21">
            <v>0</v>
          </cell>
          <cell r="H21">
            <v>0</v>
          </cell>
          <cell r="I21">
            <v>0</v>
          </cell>
          <cell r="J21">
            <v>0</v>
          </cell>
          <cell r="K21">
            <v>0</v>
          </cell>
          <cell r="L21">
            <v>0</v>
          </cell>
          <cell r="M21">
            <v>0</v>
          </cell>
          <cell r="N21">
            <v>0</v>
          </cell>
        </row>
        <row r="22">
          <cell r="B22">
            <v>5</v>
          </cell>
          <cell r="C22">
            <v>838</v>
          </cell>
          <cell r="D22">
            <v>859</v>
          </cell>
          <cell r="E22">
            <v>883</v>
          </cell>
          <cell r="F22">
            <v>889</v>
          </cell>
          <cell r="G22">
            <v>0</v>
          </cell>
          <cell r="H22">
            <v>0</v>
          </cell>
          <cell r="I22">
            <v>0</v>
          </cell>
          <cell r="J22">
            <v>0</v>
          </cell>
          <cell r="K22">
            <v>0</v>
          </cell>
          <cell r="L22">
            <v>0</v>
          </cell>
          <cell r="M22">
            <v>0</v>
          </cell>
          <cell r="N22">
            <v>0</v>
          </cell>
        </row>
        <row r="27">
          <cell r="C27">
            <v>41730</v>
          </cell>
          <cell r="D27">
            <v>42095</v>
          </cell>
          <cell r="E27">
            <v>42552</v>
          </cell>
          <cell r="F27">
            <v>42644</v>
          </cell>
          <cell r="G27">
            <v>42826</v>
          </cell>
        </row>
        <row r="28">
          <cell r="C28">
            <v>42094</v>
          </cell>
          <cell r="D28">
            <v>42551</v>
          </cell>
          <cell r="E28">
            <v>42643</v>
          </cell>
          <cell r="F28">
            <v>42825</v>
          </cell>
          <cell r="G28">
            <v>43190</v>
          </cell>
        </row>
        <row r="29">
          <cell r="B29">
            <v>0</v>
          </cell>
          <cell r="C29" t="str">
            <v>CW Y1</v>
          </cell>
          <cell r="D29" t="str">
            <v>CW Y2</v>
          </cell>
          <cell r="E29" t="str">
            <v>CW Y3</v>
          </cell>
          <cell r="F29" t="str">
            <v>CW Y3B</v>
          </cell>
          <cell r="G29" t="str">
            <v>CW Y4</v>
          </cell>
        </row>
        <row r="30">
          <cell r="B30">
            <v>1</v>
          </cell>
          <cell r="C30">
            <v>369</v>
          </cell>
          <cell r="D30">
            <v>387</v>
          </cell>
          <cell r="E30">
            <v>387</v>
          </cell>
          <cell r="F30">
            <v>392</v>
          </cell>
          <cell r="G30">
            <v>392</v>
          </cell>
        </row>
        <row r="31">
          <cell r="B31">
            <v>2</v>
          </cell>
          <cell r="C31">
            <v>351</v>
          </cell>
          <cell r="D31">
            <v>369</v>
          </cell>
          <cell r="E31">
            <v>369</v>
          </cell>
          <cell r="F31">
            <v>374</v>
          </cell>
          <cell r="G31">
            <v>374</v>
          </cell>
        </row>
        <row r="37">
          <cell r="A37" t="str">
            <v>Aid     Code</v>
          </cell>
          <cell r="B37" t="str">
            <v>Funding</v>
          </cell>
          <cell r="C37" t="str">
            <v xml:space="preserve">          Description</v>
          </cell>
        </row>
        <row r="38">
          <cell r="A38" t="str">
            <v>2S</v>
          </cell>
          <cell r="B38" t="str">
            <v>ARC+CW</v>
          </cell>
          <cell r="C38" t="str">
            <v>ARC Funding Option + Federal Calworks</v>
          </cell>
        </row>
        <row r="39">
          <cell r="A39" t="str">
            <v>2T</v>
          </cell>
          <cell r="B39" t="str">
            <v>ARC+CW</v>
          </cell>
          <cell r="C39" t="str">
            <v>ARC Funding + State Calworks</v>
          </cell>
        </row>
        <row r="40">
          <cell r="A40" t="str">
            <v>2U</v>
          </cell>
          <cell r="B40" t="str">
            <v>ARC+CW</v>
          </cell>
          <cell r="C40" t="str">
            <v>NMD ARC Funding Option + State Calworks</v>
          </cell>
        </row>
        <row r="41">
          <cell r="A41" t="str">
            <v>2P</v>
          </cell>
          <cell r="B41" t="str">
            <v>ARC ONLY</v>
          </cell>
          <cell r="C41" t="str">
            <v>ARC Only</v>
          </cell>
        </row>
        <row r="42">
          <cell r="A42" t="str">
            <v>2R</v>
          </cell>
          <cell r="B42" t="str">
            <v>ARC ONLY</v>
          </cell>
          <cell r="C42" t="str">
            <v xml:space="preserve">NMD ARC Only </v>
          </cell>
        </row>
        <row r="50">
          <cell r="E50" t="str">
            <v>TRANSACTION TYPE</v>
          </cell>
          <cell r="F50" t="str">
            <v>ASSISTANCE UNITS</v>
          </cell>
          <cell r="G50">
            <v>0</v>
          </cell>
          <cell r="H50">
            <v>0</v>
          </cell>
          <cell r="I50" t="str">
            <v>CALWORKS FUNDING</v>
          </cell>
          <cell r="J50">
            <v>0</v>
          </cell>
          <cell r="K50">
            <v>0</v>
          </cell>
          <cell r="L50" t="str">
            <v>CALC</v>
          </cell>
        </row>
        <row r="51">
          <cell r="E51">
            <v>0</v>
          </cell>
          <cell r="F51">
            <v>0</v>
          </cell>
          <cell r="G51" t="str">
            <v>2S</v>
          </cell>
          <cell r="H51" t="str">
            <v>2T</v>
          </cell>
          <cell r="I51" t="str">
            <v>2U</v>
          </cell>
          <cell r="J51" t="str">
            <v>2P</v>
          </cell>
          <cell r="K51" t="str">
            <v>2R</v>
          </cell>
          <cell r="L51">
            <v>0</v>
          </cell>
        </row>
        <row r="52">
          <cell r="E52" t="str">
            <v>PRO</v>
          </cell>
          <cell r="F52">
            <v>1</v>
          </cell>
          <cell r="G52" t="str">
            <v>MAP</v>
          </cell>
          <cell r="H52" t="str">
            <v>MAP</v>
          </cell>
          <cell r="I52" t="str">
            <v>MAP</v>
          </cell>
          <cell r="J52">
            <v>0</v>
          </cell>
          <cell r="K52">
            <v>0</v>
          </cell>
          <cell r="L52" t="str">
            <v>RG</v>
          </cell>
        </row>
        <row r="53">
          <cell r="E53" t="str">
            <v>REG</v>
          </cell>
          <cell r="F53">
            <v>1</v>
          </cell>
          <cell r="G53" t="str">
            <v>MAP</v>
          </cell>
          <cell r="H53" t="str">
            <v>MAP</v>
          </cell>
          <cell r="I53" t="str">
            <v>MAP</v>
          </cell>
          <cell r="J53">
            <v>0</v>
          </cell>
          <cell r="K53">
            <v>0</v>
          </cell>
          <cell r="L53" t="str">
            <v>RG</v>
          </cell>
        </row>
        <row r="54">
          <cell r="E54" t="str">
            <v>CNI</v>
          </cell>
          <cell r="F54">
            <v>0</v>
          </cell>
          <cell r="G54">
            <v>0</v>
          </cell>
          <cell r="H54">
            <v>0</v>
          </cell>
          <cell r="I54">
            <v>0</v>
          </cell>
          <cell r="J54">
            <v>0</v>
          </cell>
          <cell r="K54">
            <v>0</v>
          </cell>
          <cell r="L54" t="str">
            <v>SU</v>
          </cell>
        </row>
        <row r="55">
          <cell r="E55" t="str">
            <v>DAY</v>
          </cell>
          <cell r="F55">
            <v>0</v>
          </cell>
          <cell r="G55" t="str">
            <v>MAP-CW</v>
          </cell>
          <cell r="H55" t="str">
            <v>MAP-CW</v>
          </cell>
          <cell r="I55" t="str">
            <v>MAP-CW</v>
          </cell>
          <cell r="J55">
            <v>0</v>
          </cell>
          <cell r="K55">
            <v>0</v>
          </cell>
          <cell r="L55" t="str">
            <v>SU</v>
          </cell>
        </row>
        <row r="56">
          <cell r="E56" t="str">
            <v>ASU</v>
          </cell>
          <cell r="F56">
            <v>0</v>
          </cell>
          <cell r="G56">
            <v>0</v>
          </cell>
          <cell r="H56">
            <v>0</v>
          </cell>
          <cell r="I56">
            <v>0</v>
          </cell>
          <cell r="J56">
            <v>0</v>
          </cell>
          <cell r="K56">
            <v>0</v>
          </cell>
          <cell r="L56" t="str">
            <v>SU</v>
          </cell>
        </row>
        <row r="57">
          <cell r="E57" t="str">
            <v>RET</v>
          </cell>
          <cell r="F57">
            <v>0</v>
          </cell>
          <cell r="G57">
            <v>0</v>
          </cell>
          <cell r="H57">
            <v>0</v>
          </cell>
          <cell r="I57">
            <v>0</v>
          </cell>
          <cell r="J57">
            <v>0</v>
          </cell>
          <cell r="K57">
            <v>0</v>
          </cell>
          <cell r="L57" t="str">
            <v>-</v>
          </cell>
        </row>
        <row r="58">
          <cell r="E58" t="str">
            <v>CAL</v>
          </cell>
          <cell r="F58">
            <v>0</v>
          </cell>
          <cell r="G58" t="str">
            <v>CW</v>
          </cell>
          <cell r="H58" t="str">
            <v>CW</v>
          </cell>
          <cell r="I58" t="str">
            <v>CW</v>
          </cell>
          <cell r="J58">
            <v>0</v>
          </cell>
          <cell r="K58">
            <v>0</v>
          </cell>
          <cell r="L58" t="str">
            <v>SU</v>
          </cell>
        </row>
        <row r="59">
          <cell r="E59" t="str">
            <v>3 digit code</v>
          </cell>
          <cell r="F59">
            <v>0</v>
          </cell>
          <cell r="G59">
            <v>0</v>
          </cell>
          <cell r="H59">
            <v>0</v>
          </cell>
          <cell r="I59">
            <v>0</v>
          </cell>
          <cell r="J59">
            <v>0</v>
          </cell>
          <cell r="K59">
            <v>0</v>
          </cell>
          <cell r="L59">
            <v>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207"/>
  <sheetViews>
    <sheetView workbookViewId="0"/>
  </sheetViews>
  <sheetFormatPr defaultRowHeight="15" x14ac:dyDescent="0.25"/>
  <cols>
    <col min="11" max="11" width="10.42578125" customWidth="1"/>
  </cols>
  <sheetData>
    <row r="1" spans="2:4" ht="18.75" x14ac:dyDescent="0.3">
      <c r="D1" s="178" t="s">
        <v>794</v>
      </c>
    </row>
    <row r="3" spans="2:4" x14ac:dyDescent="0.25">
      <c r="B3" s="31" t="s">
        <v>214</v>
      </c>
    </row>
    <row r="4" spans="2:4" x14ac:dyDescent="0.25">
      <c r="B4" s="2"/>
    </row>
    <row r="6" spans="2:4" x14ac:dyDescent="0.25">
      <c r="B6" t="s">
        <v>261</v>
      </c>
    </row>
    <row r="7" spans="2:4" x14ac:dyDescent="0.25">
      <c r="B7" t="s">
        <v>820</v>
      </c>
    </row>
    <row r="8" spans="2:4" x14ac:dyDescent="0.25">
      <c r="B8" t="s">
        <v>819</v>
      </c>
    </row>
    <row r="10" spans="2:4" x14ac:dyDescent="0.25">
      <c r="B10" t="s">
        <v>226</v>
      </c>
    </row>
    <row r="11" spans="2:4" x14ac:dyDescent="0.25">
      <c r="B11" t="s">
        <v>227</v>
      </c>
    </row>
    <row r="12" spans="2:4" x14ac:dyDescent="0.25">
      <c r="B12" t="s">
        <v>228</v>
      </c>
    </row>
    <row r="13" spans="2:4" x14ac:dyDescent="0.25">
      <c r="B13" t="s">
        <v>229</v>
      </c>
    </row>
    <row r="15" spans="2:4" x14ac:dyDescent="0.25">
      <c r="B15" t="s">
        <v>234</v>
      </c>
    </row>
    <row r="16" spans="2:4" x14ac:dyDescent="0.25">
      <c r="B16" t="s">
        <v>230</v>
      </c>
    </row>
    <row r="17" spans="1:2" x14ac:dyDescent="0.25">
      <c r="B17" t="s">
        <v>231</v>
      </c>
    </row>
    <row r="18" spans="1:2" x14ac:dyDescent="0.25">
      <c r="B18" t="s">
        <v>232</v>
      </c>
    </row>
    <row r="19" spans="1:2" x14ac:dyDescent="0.25">
      <c r="B19" t="s">
        <v>233</v>
      </c>
    </row>
    <row r="21" spans="1:2" x14ac:dyDescent="0.25">
      <c r="B21" s="31" t="s">
        <v>213</v>
      </c>
    </row>
    <row r="23" spans="1:2" x14ac:dyDescent="0.25">
      <c r="B23" s="204" t="s">
        <v>258</v>
      </c>
    </row>
    <row r="24" spans="1:2" x14ac:dyDescent="0.25">
      <c r="A24" s="137" t="s">
        <v>221</v>
      </c>
      <c r="B24" t="s">
        <v>223</v>
      </c>
    </row>
    <row r="25" spans="1:2" x14ac:dyDescent="0.25">
      <c r="A25" s="138" t="s">
        <v>222</v>
      </c>
      <c r="B25" t="s">
        <v>815</v>
      </c>
    </row>
    <row r="26" spans="1:2" s="116" customFormat="1" x14ac:dyDescent="0.25">
      <c r="A26" s="139"/>
      <c r="B26" s="116" t="s">
        <v>262</v>
      </c>
    </row>
    <row r="27" spans="1:2" s="116" customFormat="1" x14ac:dyDescent="0.25">
      <c r="B27" s="116" t="s">
        <v>801</v>
      </c>
    </row>
    <row r="28" spans="1:2" s="116" customFormat="1" x14ac:dyDescent="0.25"/>
    <row r="29" spans="1:2" s="116" customFormat="1" x14ac:dyDescent="0.25">
      <c r="B29" s="117" t="s">
        <v>225</v>
      </c>
    </row>
    <row r="30" spans="1:2" s="116" customFormat="1" x14ac:dyDescent="0.25">
      <c r="B30" s="136" t="s">
        <v>256</v>
      </c>
    </row>
    <row r="31" spans="1:2" s="116" customFormat="1" x14ac:dyDescent="0.25">
      <c r="B31" s="136" t="s">
        <v>259</v>
      </c>
    </row>
    <row r="33" spans="2:3" x14ac:dyDescent="0.25">
      <c r="B33" t="s">
        <v>260</v>
      </c>
    </row>
    <row r="34" spans="2:3" x14ac:dyDescent="0.25">
      <c r="B34" t="s">
        <v>818</v>
      </c>
    </row>
    <row r="35" spans="2:3" x14ac:dyDescent="0.25">
      <c r="B35" t="s">
        <v>817</v>
      </c>
    </row>
    <row r="36" spans="2:3" x14ac:dyDescent="0.25">
      <c r="B36" t="s">
        <v>816</v>
      </c>
    </row>
    <row r="38" spans="2:3" x14ac:dyDescent="0.25">
      <c r="B38" s="31" t="s">
        <v>768</v>
      </c>
    </row>
    <row r="40" spans="2:3" x14ac:dyDescent="0.25">
      <c r="B40" t="s">
        <v>774</v>
      </c>
    </row>
    <row r="41" spans="2:3" x14ac:dyDescent="0.25">
      <c r="B41" t="s">
        <v>767</v>
      </c>
    </row>
    <row r="42" spans="2:3" x14ac:dyDescent="0.25">
      <c r="B42" t="s">
        <v>769</v>
      </c>
    </row>
    <row r="43" spans="2:3" x14ac:dyDescent="0.25">
      <c r="C43" t="s">
        <v>770</v>
      </c>
    </row>
    <row r="44" spans="2:3" x14ac:dyDescent="0.25">
      <c r="C44" t="s">
        <v>773</v>
      </c>
    </row>
    <row r="45" spans="2:3" x14ac:dyDescent="0.25">
      <c r="C45" t="s">
        <v>772</v>
      </c>
    </row>
    <row r="46" spans="2:3" x14ac:dyDescent="0.25">
      <c r="C46" t="s">
        <v>771</v>
      </c>
    </row>
    <row r="79" spans="13:13" x14ac:dyDescent="0.25">
      <c r="M79" s="116"/>
    </row>
    <row r="135" ht="7.5" customHeight="1" x14ac:dyDescent="0.25"/>
    <row r="161" spans="1:13" x14ac:dyDescent="0.25">
      <c r="C161" s="31" t="s">
        <v>802</v>
      </c>
    </row>
    <row r="163" spans="1:13" x14ac:dyDescent="0.25">
      <c r="A163" s="31" t="s">
        <v>236</v>
      </c>
      <c r="B163" t="s">
        <v>851</v>
      </c>
    </row>
    <row r="165" spans="1:13" x14ac:dyDescent="0.25">
      <c r="A165" s="31" t="s">
        <v>235</v>
      </c>
      <c r="B165" t="s">
        <v>850</v>
      </c>
    </row>
    <row r="166" spans="1:13" x14ac:dyDescent="0.25">
      <c r="A166" s="31"/>
      <c r="B166" t="s">
        <v>854</v>
      </c>
    </row>
    <row r="168" spans="1:13" x14ac:dyDescent="0.25">
      <c r="A168" s="31" t="s">
        <v>237</v>
      </c>
      <c r="B168" t="s">
        <v>804</v>
      </c>
    </row>
    <row r="169" spans="1:13" x14ac:dyDescent="0.25">
      <c r="B169" s="191" t="s">
        <v>803</v>
      </c>
    </row>
    <row r="171" spans="1:13" x14ac:dyDescent="0.25">
      <c r="A171" s="31" t="s">
        <v>289</v>
      </c>
      <c r="B171" t="s">
        <v>805</v>
      </c>
    </row>
    <row r="172" spans="1:13" x14ac:dyDescent="0.25">
      <c r="B172" s="191" t="s">
        <v>803</v>
      </c>
    </row>
    <row r="173" spans="1:13" x14ac:dyDescent="0.25">
      <c r="A173" s="31"/>
    </row>
    <row r="174" spans="1:13" x14ac:dyDescent="0.25">
      <c r="A174" s="31" t="s">
        <v>241</v>
      </c>
      <c r="B174" t="s">
        <v>852</v>
      </c>
      <c r="M174" s="116"/>
    </row>
    <row r="175" spans="1:13" x14ac:dyDescent="0.25">
      <c r="B175" s="191" t="s">
        <v>803</v>
      </c>
    </row>
    <row r="177" spans="1:2" x14ac:dyDescent="0.25">
      <c r="A177" s="31" t="s">
        <v>846</v>
      </c>
      <c r="B177" t="s">
        <v>853</v>
      </c>
    </row>
    <row r="178" spans="1:2" x14ac:dyDescent="0.25">
      <c r="B178" s="191" t="s">
        <v>803</v>
      </c>
    </row>
    <row r="207" spans="1:1" ht="18.75" x14ac:dyDescent="0.3">
      <c r="A207" s="141"/>
    </row>
  </sheetData>
  <pageMargins left="0.25" right="0.25" top="0.5" bottom="0.5" header="0.3" footer="0.3"/>
  <pageSetup orientation="portrait" r:id="rId1"/>
  <rowBreaks count="3" manualBreakCount="3">
    <brk id="47" max="16383" man="1"/>
    <brk id="95" max="16383" man="1"/>
    <brk id="134"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06</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06'!$C$17,'[3]ARC Tables for ARC Admin use'!$B$17:$N$17,0))="","Please Update table",INDEX('[3]ARC Tables for ARC Admin use'!$B$17:$N$22,MATCH($D$16,'[3]ARC Tables for ARC Admin use'!$B$17:$B$22,0),MATCH('ARC 06'!$C$17,'[3]ARC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06'!C$3,'[3]ARC Tables for ARC Admin use'!B$29:B$31,0),MATCH('ARC 06'!F$17,'[3]ARC Tables for ARC Admin use'!B$29:G$29,0))="","Please update CW Table",INDEX('[3]ARC Tables for ARC Admin use'!B$29:G$31,MATCH('ARC 06'!C$3,'[3]ARC Tables for ARC Admin use'!B$29:B$31,0),MATCH('ARC 06'!F$17,'[3]ARC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06'!C$3,'[3]ARC Tables for ARC Admin use'!B$29:B$31,0),MATCH('ARC 06'!F$17,'[3]ARC Tables for ARC Admin use'!C$29:G$29,0))="","Please update CW Table",INDEX('[3]ARC Tables for ARC Admin use'!B$29:G$31,MATCH('ARC 06'!C$3,'[3]ARC Tables for ARC Admin use'!B$29:B$31,0),MATCH('ARC 06'!F$17,'[3]ARC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06'!F41,'[3]ARC Tables for ARC Admin use'!E51:E59,0),MATCH('ARC 06'!C41,'[3]ARC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06'!$C$17,'[3]ARC Tables for ARC Admin use'!$B$5:$N$5,0))="","Please Update table",INDEX('[3]ARC Tables for ARC Admin use'!$B$5:$N$10,MATCH($F$18,'[3]ARC Tables for ARC Admin use'!$B$5:$B$10,0),MATCH('ARC 06'!$C$17,'[3]ARC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74" priority="5">
      <formula>$C$13&gt;=DATE(2017,1,1)</formula>
    </cfRule>
  </conditionalFormatting>
  <conditionalFormatting sqref="H16:I16">
    <cfRule type="expression" dxfId="73" priority="4">
      <formula>$C$13&lt;DATE(2017,1,1)</formula>
    </cfRule>
  </conditionalFormatting>
  <conditionalFormatting sqref="C27:C30">
    <cfRule type="expression" dxfId="72" priority="3">
      <formula>$D$21="SU"</formula>
    </cfRule>
  </conditionalFormatting>
  <conditionalFormatting sqref="B27:J30">
    <cfRule type="expression" dxfId="71" priority="2">
      <formula>$D$21="su"</formula>
    </cfRule>
  </conditionalFormatting>
  <conditionalFormatting sqref="F22">
    <cfRule type="expression" dxfId="70"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07</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07'!$C$17,'[3]ARC Tables for ARC Admin use'!$B$17:$N$17,0))="","Please Update table",INDEX('[3]ARC Tables for ARC Admin use'!$B$17:$N$22,MATCH($D$16,'[3]ARC Tables for ARC Admin use'!$B$17:$B$22,0),MATCH('ARC 07'!$C$17,'[3]ARC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07'!C$3,'[3]ARC Tables for ARC Admin use'!B$29:B$31,0),MATCH('ARC 07'!F$17,'[3]ARC Tables for ARC Admin use'!B$29:G$29,0))="","Please update CW Table",INDEX('[3]ARC Tables for ARC Admin use'!B$29:G$31,MATCH('ARC 07'!C$3,'[3]ARC Tables for ARC Admin use'!B$29:B$31,0),MATCH('ARC 07'!F$17,'[3]ARC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07'!C$3,'[3]ARC Tables for ARC Admin use'!B$29:B$31,0),MATCH('ARC 07'!F$17,'[3]ARC Tables for ARC Admin use'!C$29:G$29,0))="","Please update CW Table",INDEX('[3]ARC Tables for ARC Admin use'!B$29:G$31,MATCH('ARC 07'!C$3,'[3]ARC Tables for ARC Admin use'!B$29:B$31,0),MATCH('ARC 07'!F$17,'[3]ARC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07'!F41,'[3]ARC Tables for ARC Admin use'!E51:E59,0),MATCH('ARC 07'!C41,'[3]ARC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07'!$C$17,'[3]ARC Tables for ARC Admin use'!$B$5:$N$5,0))="","Please Update table",INDEX('[3]ARC Tables for ARC Admin use'!$B$5:$N$10,MATCH($F$18,'[3]ARC Tables for ARC Admin use'!$B$5:$B$10,0),MATCH('ARC 07'!$C$17,'[3]ARC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69" priority="5">
      <formula>$C$13&gt;=DATE(2017,1,1)</formula>
    </cfRule>
  </conditionalFormatting>
  <conditionalFormatting sqref="H16:I16">
    <cfRule type="expression" dxfId="68" priority="4">
      <formula>$C$13&lt;DATE(2017,1,1)</formula>
    </cfRule>
  </conditionalFormatting>
  <conditionalFormatting sqref="C27:C30">
    <cfRule type="expression" dxfId="67" priority="3">
      <formula>$D$21="SU"</formula>
    </cfRule>
  </conditionalFormatting>
  <conditionalFormatting sqref="B27:J30">
    <cfRule type="expression" dxfId="66" priority="2">
      <formula>$D$21="su"</formula>
    </cfRule>
  </conditionalFormatting>
  <conditionalFormatting sqref="F22">
    <cfRule type="expression" dxfId="65"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08</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08'!$C$17,'[3]ARC Tables for ARC Admin use'!$B$17:$N$17,0))="","Please Update table",INDEX('[3]ARC Tables for ARC Admin use'!$B$17:$N$22,MATCH($D$16,'[3]ARC Tables for ARC Admin use'!$B$17:$B$22,0),MATCH('ARC 08'!$C$17,'[3]ARC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08'!C$3,'[3]ARC Tables for ARC Admin use'!B$29:B$31,0),MATCH('ARC 08'!F$17,'[3]ARC Tables for ARC Admin use'!B$29:G$29,0))="","Please update CW Table",INDEX('[3]ARC Tables for ARC Admin use'!B$29:G$31,MATCH('ARC 08'!C$3,'[3]ARC Tables for ARC Admin use'!B$29:B$31,0),MATCH('ARC 08'!F$17,'[3]ARC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08'!C$3,'[3]ARC Tables for ARC Admin use'!B$29:B$31,0),MATCH('ARC 08'!F$17,'[3]ARC Tables for ARC Admin use'!C$29:G$29,0))="","Please update CW Table",INDEX('[3]ARC Tables for ARC Admin use'!B$29:G$31,MATCH('ARC 08'!C$3,'[3]ARC Tables for ARC Admin use'!B$29:B$31,0),MATCH('ARC 08'!F$17,'[3]ARC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08'!F41,'[3]ARC Tables for ARC Admin use'!E51:E59,0),MATCH('ARC 08'!C41,'[3]ARC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08'!$C$17,'[3]ARC Tables for ARC Admin use'!$B$5:$N$5,0))="","Please Update table",INDEX('[3]ARC Tables for ARC Admin use'!$B$5:$N$10,MATCH($F$18,'[3]ARC Tables for ARC Admin use'!$B$5:$B$10,0),MATCH('ARC 08'!$C$17,'[3]ARC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64" priority="5">
      <formula>$C$13&gt;=DATE(2017,1,1)</formula>
    </cfRule>
  </conditionalFormatting>
  <conditionalFormatting sqref="H16:I16">
    <cfRule type="expression" dxfId="63" priority="4">
      <formula>$C$13&lt;DATE(2017,1,1)</formula>
    </cfRule>
  </conditionalFormatting>
  <conditionalFormatting sqref="C27:C30">
    <cfRule type="expression" dxfId="62" priority="3">
      <formula>$D$21="SU"</formula>
    </cfRule>
  </conditionalFormatting>
  <conditionalFormatting sqref="B27:J30">
    <cfRule type="expression" dxfId="61" priority="2">
      <formula>$D$21="su"</formula>
    </cfRule>
  </conditionalFormatting>
  <conditionalFormatting sqref="F22">
    <cfRule type="expression" dxfId="60"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09</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09'!$C$17,'[3]ARC Tables for ARC Admin use'!$B$17:$N$17,0))="","Please Update table",INDEX('[3]ARC Tables for ARC Admin use'!$B$17:$N$22,MATCH($D$16,'[3]ARC Tables for ARC Admin use'!$B$17:$B$22,0),MATCH('ARC 09'!$C$17,'[3]ARC Tables for ARC Admin use'!$B$17:$N$17,0))))</f>
        <v/>
      </c>
      <c r="D16" s="255" t="str">
        <f>IF(C13&gt;=DATEVALUE("1-1-2017"),I16,F18)</f>
        <v/>
      </c>
      <c r="E16" s="17" t="s">
        <v>809</v>
      </c>
      <c r="F16" s="221"/>
      <c r="G16" s="9"/>
      <c r="H16" s="11" t="s">
        <v>824</v>
      </c>
      <c r="I16" s="277">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09'!C$3,'[3]ARC Tables for ARC Admin use'!B$29:B$31,0),MATCH('ARC 09'!F$17,'[3]ARC Tables for ARC Admin use'!B$29:G$29,0))="","Please update CW Table",INDEX('[3]ARC Tables for ARC Admin use'!B$29:G$31,MATCH('ARC 09'!C$3,'[3]ARC Tables for ARC Admin use'!B$29:B$31,0),MATCH('ARC 09'!F$17,'[3]ARC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09'!C$3,'[3]ARC Tables for ARC Admin use'!B$29:B$31,0),MATCH('ARC 09'!F$17,'[3]ARC Tables for ARC Admin use'!C$29:G$29,0))="","Please update CW Table",INDEX('[3]ARC Tables for ARC Admin use'!B$29:G$31,MATCH('ARC 09'!C$3,'[3]ARC Tables for ARC Admin use'!B$29:B$31,0),MATCH('ARC 09'!F$17,'[3]ARC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09'!F41,'[3]ARC Tables for ARC Admin use'!E51:E59,0),MATCH('ARC 09'!C41,'[3]ARC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09'!$C$17,'[3]ARC Tables for ARC Admin use'!$B$5:$N$5,0))="","Please Update table",INDEX('[3]ARC Tables for ARC Admin use'!$B$5:$N$10,MATCH($F$18,'[3]ARC Tables for ARC Admin use'!$B$5:$B$10,0),MATCH('ARC 09'!$C$17,'[3]ARC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59" priority="5">
      <formula>$C$13&gt;=DATE(2017,1,1)</formula>
    </cfRule>
  </conditionalFormatting>
  <conditionalFormatting sqref="H16:I16">
    <cfRule type="expression" dxfId="58" priority="4">
      <formula>$C$13&lt;DATE(2017,1,1)</formula>
    </cfRule>
  </conditionalFormatting>
  <conditionalFormatting sqref="C27:C30">
    <cfRule type="expression" dxfId="57" priority="3">
      <formula>$D$21="SU"</formula>
    </cfRule>
  </conditionalFormatting>
  <conditionalFormatting sqref="B27:J30">
    <cfRule type="expression" dxfId="56" priority="2">
      <formula>$D$21="su"</formula>
    </cfRule>
  </conditionalFormatting>
  <conditionalFormatting sqref="F22">
    <cfRule type="expression" dxfId="55"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10</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10'!$C$17,'[3]ARC Tables for ARC Admin use'!$B$17:$N$17,0))="","Please Update table",INDEX('[3]ARC Tables for ARC Admin use'!$B$17:$N$22,MATCH($D$16,'[3]ARC Tables for ARC Admin use'!$B$17:$B$22,0),MATCH('ARC 10'!$C$17,'[3]ARC Tables for ARC Admin use'!$B$17:$N$17,0))))</f>
        <v/>
      </c>
      <c r="D16" s="255" t="str">
        <f>IF(C13&gt;=DATEVALUE("1-1-2017"),I16,F18)</f>
        <v/>
      </c>
      <c r="E16" s="17" t="s">
        <v>809</v>
      </c>
      <c r="F16" s="221"/>
      <c r="G16" s="9"/>
      <c r="H16" s="11" t="s">
        <v>824</v>
      </c>
      <c r="I16" s="277">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10'!C$3,'[3]ARC Tables for ARC Admin use'!B$29:B$31,0),MATCH('ARC 10'!F$17,'[3]ARC Tables for ARC Admin use'!B$29:G$29,0))="","Please update CW Table",INDEX('[3]ARC Tables for ARC Admin use'!B$29:G$31,MATCH('ARC 10'!C$3,'[3]ARC Tables for ARC Admin use'!B$29:B$31,0),MATCH('ARC 10'!F$17,'[3]ARC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10'!C$3,'[3]ARC Tables for ARC Admin use'!B$29:B$31,0),MATCH('ARC 10'!F$17,'[3]ARC Tables for ARC Admin use'!C$29:G$29,0))="","Please update CW Table",INDEX('[3]ARC Tables for ARC Admin use'!B$29:G$31,MATCH('ARC 10'!C$3,'[3]ARC Tables for ARC Admin use'!B$29:B$31,0),MATCH('ARC 10'!F$17,'[3]ARC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10'!F41,'[3]ARC Tables for ARC Admin use'!E51:E59,0),MATCH('ARC 10'!C41,'[3]ARC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10'!$C$17,'[3]ARC Tables for ARC Admin use'!$B$5:$N$5,0))="","Please Update table",INDEX('[3]ARC Tables for ARC Admin use'!$B$5:$N$10,MATCH($F$18,'[3]ARC Tables for ARC Admin use'!$B$5:$B$10,0),MATCH('ARC 10'!$C$17,'[3]ARC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54" priority="5">
      <formula>$C$13&gt;=DATE(2017,1,1)</formula>
    </cfRule>
  </conditionalFormatting>
  <conditionalFormatting sqref="H16:I16">
    <cfRule type="expression" dxfId="53" priority="4">
      <formula>$C$13&lt;DATE(2017,1,1)</formula>
    </cfRule>
  </conditionalFormatting>
  <conditionalFormatting sqref="C27:C30">
    <cfRule type="expression" dxfId="52" priority="3">
      <formula>$D$21="SU"</formula>
    </cfRule>
  </conditionalFormatting>
  <conditionalFormatting sqref="B27:J30">
    <cfRule type="expression" dxfId="51" priority="2">
      <formula>$D$21="su"</formula>
    </cfRule>
  </conditionalFormatting>
  <conditionalFormatting sqref="F22">
    <cfRule type="expression" dxfId="50"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11</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IF($C$7="","",IF(INDEX('ARC Tables for ARC Admin use'!$B$17:$N$22,MATCH($D$16,'ARC Tables for ARC Admin use'!$B$17:$B$22,0),MATCH('ARC 11'!$C$17,'ARC Tables for ARC Admin use'!$B$17:$N$17,0))="","Please Update table",INDEX('ARC Tables for ARC Admin use'!$B$17:$N$22,MATCH($D$16,'ARC Tables for ARC Admin use'!$B$17:$B$22,0),MATCH('ARC 11'!$C$17,'ARC Tables for ARC Admin use'!$B$17:$N$17,0))))</f>
        <v/>
      </c>
      <c r="D16" s="255" t="str">
        <f>IF(C13&gt;=DATEVALUE("1-1-2017"),I16,F18)</f>
        <v/>
      </c>
      <c r="E16" s="17" t="s">
        <v>809</v>
      </c>
      <c r="F16" s="221"/>
      <c r="G16" s="9"/>
      <c r="H16" s="273" t="s">
        <v>824</v>
      </c>
      <c r="I16" s="277">
        <v>1</v>
      </c>
      <c r="J16" s="9"/>
      <c r="K16" s="246" t="str">
        <f>IF(AND($C$13&gt;=VALUE("1-1-2017"),I16=""),"Please enter Level of Care","")</f>
        <v/>
      </c>
      <c r="O16" t="s">
        <v>12</v>
      </c>
      <c r="Q16">
        <f t="shared" si="0"/>
        <v>0</v>
      </c>
    </row>
    <row r="17" spans="1:17" x14ac:dyDescent="0.25">
      <c r="A17" s="8"/>
      <c r="B17" s="203" t="s">
        <v>59</v>
      </c>
      <c r="C17" s="43" t="e">
        <f>LOOKUP(C14,'ARC Tables for ARC Admin use'!C15:G17)</f>
        <v>#N/A</v>
      </c>
      <c r="D17" s="9"/>
      <c r="E17" s="17" t="s">
        <v>58</v>
      </c>
      <c r="F17" s="43" t="e">
        <f>LOOKUP(C13,'ARC Tables for ARC Admin use'!C27:G29)</f>
        <v>#N/A</v>
      </c>
      <c r="G17" s="9"/>
      <c r="H17" s="43" t="s">
        <v>7</v>
      </c>
      <c r="I17" s="9" t="e">
        <f>IF(INDEX('ARC Tables for ARC Admin use'!B$29:G$31,MATCH('ARC 11'!C$3,'ARC Tables for ARC Admin use'!B$29:B$31,0),MATCH('ARC 11'!F$17,'ARC Tables for ARC Admin use'!B$29:G$29,0))="","Please update CW Table",INDEX('ARC Tables for ARC Admin use'!B$29:G$31,MATCH('ARC 11'!C$3,'ARC Tables for ARC Admin use'!B$29:B$31,0),MATCH('ARC 11'!F$17,'ARC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ONLY",0,IF(INDEX('ARC Tables for ARC Admin use'!B$29:G$31,MATCH('ARC 11'!C$3,'ARC Tables for ARC Admin use'!B$29:B$31,0),MATCH('ARC 11'!F$17,'ARC Tables for ARC Admin use'!C$29:G$29,0))="","Please update CW Table",INDEX('ARC Tables for ARC Admin use'!B$29:G$31,MATCH('ARC 11'!C$3,'ARC Tables for ARC Admin use'!B$29:B$31,0),MATCH('ARC 11'!F$17,'ARC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INDEX('ARC Tables for ARC Admin use'!E51:K59,MATCH('ARC 11'!F41,'ARC Tables for ARC Admin use'!E51:E59,0),MATCH('ARC 11'!C41,'ARC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IF($C$7="","",IF(INDEX('ARC Tables for ARC Admin use'!$B$5:$N$10,MATCH($F$18,'ARC Tables for ARC Admin use'!$B$5:$B$10,0),MATCH('ARC 11'!$C$17,'ARC Tables for ARC Admin use'!$B$5:$N$5,0))="","Please Update table",INDEX('ARC Tables for ARC Admin use'!$B$5:$N$10,MATCH($F$18,'ARC Tables for ARC Admin use'!$B$5:$B$10,0),MATCH('ARC 11'!$C$17,'ARC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49" priority="5">
      <formula>$C$13&gt;=DATE(2017,1,1)</formula>
    </cfRule>
  </conditionalFormatting>
  <conditionalFormatting sqref="H16:I16">
    <cfRule type="expression" dxfId="48" priority="4">
      <formula>$C$13&lt;DATE(2017,1,1)</formula>
    </cfRule>
  </conditionalFormatting>
  <conditionalFormatting sqref="C27:C30">
    <cfRule type="expression" dxfId="47" priority="3">
      <formula>$D$21="SU"</formula>
    </cfRule>
  </conditionalFormatting>
  <conditionalFormatting sqref="B27:J30">
    <cfRule type="expression" dxfId="46" priority="2">
      <formula>$D$21="su"</formula>
    </cfRule>
  </conditionalFormatting>
  <conditionalFormatting sqref="F22">
    <cfRule type="expression" dxfId="45"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12</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IF($C$7="","",IF(INDEX('ARC Tables for ARC Admin use'!$B$17:$N$22,MATCH($D$16,'ARC Tables for ARC Admin use'!$B$17:$B$22,0),MATCH('ARC 12'!$C$17,'ARC Tables for ARC Admin use'!$B$17:$N$17,0))="","Please Update table",INDEX('ARC Tables for ARC Admin use'!$B$17:$N$22,MATCH($D$16,'ARC Tables for ARC Admin use'!$B$17:$B$22,0),MATCH('ARC 12'!$C$17,'ARC Tables for ARC Admin use'!$B$17:$N$17,0))))</f>
        <v/>
      </c>
      <c r="D16" s="255" t="str">
        <f>IF(C13&gt;=DATEVALUE("1-1-2017"),I16,F18)</f>
        <v/>
      </c>
      <c r="E16" s="17" t="s">
        <v>809</v>
      </c>
      <c r="F16" s="221"/>
      <c r="G16" s="9"/>
      <c r="H16" s="11" t="s">
        <v>824</v>
      </c>
      <c r="I16" s="277">
        <v>1</v>
      </c>
      <c r="J16" s="9"/>
      <c r="K16" s="246" t="str">
        <f>IF(AND($C$13&gt;=VALUE("1-1-2017"),I16=""),"Please enter Level of Care","")</f>
        <v/>
      </c>
      <c r="O16" t="s">
        <v>12</v>
      </c>
      <c r="Q16">
        <f t="shared" si="0"/>
        <v>0</v>
      </c>
    </row>
    <row r="17" spans="1:17" x14ac:dyDescent="0.25">
      <c r="A17" s="8"/>
      <c r="B17" s="203" t="s">
        <v>59</v>
      </c>
      <c r="C17" s="43" t="e">
        <f>LOOKUP(C14,'ARC Tables for ARC Admin use'!C15:G17)</f>
        <v>#N/A</v>
      </c>
      <c r="D17" s="9"/>
      <c r="E17" s="17" t="s">
        <v>58</v>
      </c>
      <c r="F17" s="43" t="e">
        <f>LOOKUP(C13,'ARC Tables for ARC Admin use'!C27:G29)</f>
        <v>#N/A</v>
      </c>
      <c r="G17" s="9"/>
      <c r="H17" s="43" t="s">
        <v>7</v>
      </c>
      <c r="I17" s="9" t="e">
        <f>IF(INDEX('ARC Tables for ARC Admin use'!B$29:G$31,MATCH('ARC 12'!C$3,'ARC Tables for ARC Admin use'!B$29:B$31,0),MATCH('ARC 12'!F$17,'ARC Tables for ARC Admin use'!B$29:G$29,0))="","Please update CW Table",INDEX('ARC Tables for ARC Admin use'!B$29:G$31,MATCH('ARC 12'!C$3,'ARC Tables for ARC Admin use'!B$29:B$31,0),MATCH('ARC 12'!F$17,'ARC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ONLY",0,IF(INDEX('ARC Tables for ARC Admin use'!B$29:G$31,MATCH('ARC 12'!C$3,'ARC Tables for ARC Admin use'!B$29:B$31,0),MATCH('ARC 12'!F$17,'ARC Tables for ARC Admin use'!C$29:G$29,0))="","Please update CW Table",INDEX('ARC Tables for ARC Admin use'!B$29:G$31,MATCH('ARC 12'!C$3,'ARC Tables for ARC Admin use'!B$29:B$31,0),MATCH('ARC 12'!F$17,'ARC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INDEX('ARC Tables for ARC Admin use'!E51:K59,MATCH('ARC 12'!F41,'ARC Tables for ARC Admin use'!E51:E59,0),MATCH('ARC 12'!C41,'ARC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IF($C$7="","",IF(INDEX('ARC Tables for ARC Admin use'!$B$5:$N$10,MATCH($F$18,'ARC Tables for ARC Admin use'!$B$5:$B$10,0),MATCH('ARC 12'!$C$17,'ARC Tables for ARC Admin use'!$B$5:$N$5,0))="","Please Update table",INDEX('ARC Tables for ARC Admin use'!$B$5:$N$10,MATCH($F$18,'ARC Tables for ARC Admin use'!$B$5:$B$10,0),MATCH('ARC 12'!$C$17,'ARC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44" priority="5">
      <formula>$C$13&gt;=DATE(2017,1,1)</formula>
    </cfRule>
  </conditionalFormatting>
  <conditionalFormatting sqref="H16:I16">
    <cfRule type="expression" dxfId="43" priority="4">
      <formula>$C$13&lt;DATE(2017,1,1)</formula>
    </cfRule>
  </conditionalFormatting>
  <conditionalFormatting sqref="C27:C30">
    <cfRule type="expression" dxfId="42" priority="3">
      <formula>$D$21="SU"</formula>
    </cfRule>
  </conditionalFormatting>
  <conditionalFormatting sqref="B27:J30">
    <cfRule type="expression" dxfId="41" priority="2">
      <formula>$D$21="su"</formula>
    </cfRule>
  </conditionalFormatting>
  <conditionalFormatting sqref="F22">
    <cfRule type="expression" dxfId="40"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13</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13'!$C$17,'[3]ARC Tables for ARC Admin use'!$B$17:$N$17,0))="","Please Update table",INDEX('[3]ARC Tables for ARC Admin use'!$B$17:$N$22,MATCH($D$16,'[3]ARC Tables for ARC Admin use'!$B$17:$B$22,0),MATCH('ARC 13'!$C$17,'[3]ARC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13'!C$3,'[3]ARC Tables for ARC Admin use'!B$29:B$31,0),MATCH('ARC 13'!F$17,'[3]ARC Tables for ARC Admin use'!B$29:G$29,0))="","Please update CW Table",INDEX('[3]ARC Tables for ARC Admin use'!B$29:G$31,MATCH('ARC 13'!C$3,'[3]ARC Tables for ARC Admin use'!B$29:B$31,0),MATCH('ARC 13'!F$17,'[3]ARC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13'!C$3,'[3]ARC Tables for ARC Admin use'!B$29:B$31,0),MATCH('ARC 13'!F$17,'[3]ARC Tables for ARC Admin use'!C$29:G$29,0))="","Please update CW Table",INDEX('[3]ARC Tables for ARC Admin use'!B$29:G$31,MATCH('ARC 13'!C$3,'[3]ARC Tables for ARC Admin use'!B$29:B$31,0),MATCH('ARC 13'!F$17,'[3]ARC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13'!F41,'[3]ARC Tables for ARC Admin use'!E51:E59,0),MATCH('ARC 13'!C41,'[3]ARC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13'!$C$17,'[3]ARC Tables for ARC Admin use'!$B$5:$N$5,0))="","Please Update table",INDEX('[3]ARC Tables for ARC Admin use'!$B$5:$N$10,MATCH($F$18,'[3]ARC Tables for ARC Admin use'!$B$5:$B$10,0),MATCH('ARC 13'!$C$17,'[3]ARC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39" priority="5">
      <formula>$C$13&gt;=DATE(2017,1,1)</formula>
    </cfRule>
  </conditionalFormatting>
  <conditionalFormatting sqref="H16:I16">
    <cfRule type="expression" dxfId="38" priority="4">
      <formula>$C$13&lt;DATE(2017,1,1)</formula>
    </cfRule>
  </conditionalFormatting>
  <conditionalFormatting sqref="C27:C30">
    <cfRule type="expression" dxfId="37" priority="3">
      <formula>$D$21="SU"</formula>
    </cfRule>
  </conditionalFormatting>
  <conditionalFormatting sqref="B27:J30">
    <cfRule type="expression" dxfId="36" priority="2">
      <formula>$D$21="su"</formula>
    </cfRule>
  </conditionalFormatting>
  <conditionalFormatting sqref="F22">
    <cfRule type="expression" dxfId="35"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14</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14'!$C$17,'[3]ARC Tables for ARC Admin use'!$B$17:$N$17,0))="","Please Update table",INDEX('[3]ARC Tables for ARC Admin use'!$B$17:$N$22,MATCH($D$16,'[3]ARC Tables for ARC Admin use'!$B$17:$B$22,0),MATCH('ARC 14'!$C$17,'[3]ARC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14'!C$3,'[3]ARC Tables for ARC Admin use'!B$29:B$31,0),MATCH('ARC 14'!F$17,'[3]ARC Tables for ARC Admin use'!B$29:G$29,0))="","Please update CW Table",INDEX('[3]ARC Tables for ARC Admin use'!B$29:G$31,MATCH('ARC 14'!C$3,'[3]ARC Tables for ARC Admin use'!B$29:B$31,0),MATCH('ARC 14'!F$17,'[3]ARC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14'!C$3,'[3]ARC Tables for ARC Admin use'!B$29:B$31,0),MATCH('ARC 14'!F$17,'[3]ARC Tables for ARC Admin use'!C$29:G$29,0))="","Please update CW Table",INDEX('[3]ARC Tables for ARC Admin use'!B$29:G$31,MATCH('ARC 14'!C$3,'[3]ARC Tables for ARC Admin use'!B$29:B$31,0),MATCH('ARC 14'!F$17,'[3]ARC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14'!F41,'[3]ARC Tables for ARC Admin use'!E51:E59,0),MATCH('ARC 14'!C41,'[3]ARC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14'!$C$17,'[3]ARC Tables for ARC Admin use'!$B$5:$N$5,0))="","Please Update table",INDEX('[3]ARC Tables for ARC Admin use'!$B$5:$N$10,MATCH($F$18,'[3]ARC Tables for ARC Admin use'!$B$5:$B$10,0),MATCH('ARC 14'!$C$17,'[3]ARC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34" priority="5">
      <formula>$C$13&gt;=DATE(2017,1,1)</formula>
    </cfRule>
  </conditionalFormatting>
  <conditionalFormatting sqref="H16:I16">
    <cfRule type="expression" dxfId="33" priority="4">
      <formula>$C$13&lt;DATE(2017,1,1)</formula>
    </cfRule>
  </conditionalFormatting>
  <conditionalFormatting sqref="C27:C30">
    <cfRule type="expression" dxfId="32" priority="3">
      <formula>$D$21="SU"</formula>
    </cfRule>
  </conditionalFormatting>
  <conditionalFormatting sqref="B27:J30">
    <cfRule type="expression" dxfId="31" priority="2">
      <formula>$D$21="su"</formula>
    </cfRule>
  </conditionalFormatting>
  <conditionalFormatting sqref="F22">
    <cfRule type="expression" dxfId="30"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15</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15'!$C$17,'[3]ARC Tables for ARC Admin use'!$B$17:$N$17,0))="","Please Update table",INDEX('[3]ARC Tables for ARC Admin use'!$B$17:$N$22,MATCH($D$16,'[3]ARC Tables for ARC Admin use'!$B$17:$B$22,0),MATCH('ARC 15'!$C$17,'[3]ARC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15'!C$3,'[3]ARC Tables for ARC Admin use'!B$29:B$31,0),MATCH('ARC 15'!F$17,'[3]ARC Tables for ARC Admin use'!B$29:G$29,0))="","Please update CW Table",INDEX('[3]ARC Tables for ARC Admin use'!B$29:G$31,MATCH('ARC 15'!C$3,'[3]ARC Tables for ARC Admin use'!B$29:B$31,0),MATCH('ARC 15'!F$17,'[3]ARC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15'!C$3,'[3]ARC Tables for ARC Admin use'!B$29:B$31,0),MATCH('ARC 15'!F$17,'[3]ARC Tables for ARC Admin use'!C$29:G$29,0))="","Please update CW Table",INDEX('[3]ARC Tables for ARC Admin use'!B$29:G$31,MATCH('ARC 15'!C$3,'[3]ARC Tables for ARC Admin use'!B$29:B$31,0),MATCH('ARC 15'!F$17,'[3]ARC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15'!F41,'[3]ARC Tables for ARC Admin use'!E51:E59,0),MATCH('ARC 15'!C41,'[3]ARC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15'!$C$17,'[3]ARC Tables for ARC Admin use'!$B$5:$N$5,0))="","Please Update table",INDEX('[3]ARC Tables for ARC Admin use'!$B$5:$N$10,MATCH($F$18,'[3]ARC Tables for ARC Admin use'!$B$5:$B$10,0),MATCH('ARC 15'!$C$17,'[3]ARC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29" priority="5">
      <formula>$C$13&gt;=DATE(2017,1,1)</formula>
    </cfRule>
  </conditionalFormatting>
  <conditionalFormatting sqref="H16:I16">
    <cfRule type="expression" dxfId="28" priority="4">
      <formula>$C$13&lt;DATE(2017,1,1)</formula>
    </cfRule>
  </conditionalFormatting>
  <conditionalFormatting sqref="C27:C30">
    <cfRule type="expression" dxfId="27" priority="3">
      <formula>$D$21="SU"</formula>
    </cfRule>
  </conditionalFormatting>
  <conditionalFormatting sqref="B27:J30">
    <cfRule type="expression" dxfId="26" priority="2">
      <formula>$D$21="su"</formula>
    </cfRule>
  </conditionalFormatting>
  <conditionalFormatting sqref="F22">
    <cfRule type="expression" dxfId="25"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
  <sheetViews>
    <sheetView topLeftCell="A7" workbookViewId="0">
      <selection activeCell="H45" sqref="H45"/>
    </sheetView>
  </sheetViews>
  <sheetFormatPr defaultRowHeight="15" x14ac:dyDescent="0.25"/>
  <sheetData/>
  <pageMargins left="0.25" right="0.25" top="0.25" bottom="0.25" header="0.3" footer="0.3"/>
  <pageSetup paperSize="5"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16</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16'!$C$17,'[3]ARC Tables for ARC Admin use'!$B$17:$N$17,0))="","Please Update table",INDEX('[3]ARC Tables for ARC Admin use'!$B$17:$N$22,MATCH($D$16,'[3]ARC Tables for ARC Admin use'!$B$17:$B$22,0),MATCH('ARC 16'!$C$17,'[3]ARC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16'!C$3,'[3]ARC Tables for ARC Admin use'!B$29:B$31,0),MATCH('ARC 16'!F$17,'[3]ARC Tables for ARC Admin use'!B$29:G$29,0))="","Please update CW Table",INDEX('[3]ARC Tables for ARC Admin use'!B$29:G$31,MATCH('ARC 16'!C$3,'[3]ARC Tables for ARC Admin use'!B$29:B$31,0),MATCH('ARC 16'!F$17,'[3]ARC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16'!C$3,'[3]ARC Tables for ARC Admin use'!B$29:B$31,0),MATCH('ARC 16'!F$17,'[3]ARC Tables for ARC Admin use'!C$29:G$29,0))="","Please update CW Table",INDEX('[3]ARC Tables for ARC Admin use'!B$29:G$31,MATCH('ARC 16'!C$3,'[3]ARC Tables for ARC Admin use'!B$29:B$31,0),MATCH('ARC 16'!F$17,'[3]ARC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16'!F41,'[3]ARC Tables for ARC Admin use'!E51:E59,0),MATCH('ARC 16'!C41,'[3]ARC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16'!$C$17,'[3]ARC Tables for ARC Admin use'!$B$5:$N$5,0))="","Please Update table",INDEX('[3]ARC Tables for ARC Admin use'!$B$5:$N$10,MATCH($F$18,'[3]ARC Tables for ARC Admin use'!$B$5:$B$10,0),MATCH('ARC 16'!$C$17,'[3]ARC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24" priority="5">
      <formula>$C$13&gt;=DATE(2017,1,1)</formula>
    </cfRule>
  </conditionalFormatting>
  <conditionalFormatting sqref="H16:I16">
    <cfRule type="expression" dxfId="23" priority="4">
      <formula>$C$13&lt;DATE(2017,1,1)</formula>
    </cfRule>
  </conditionalFormatting>
  <conditionalFormatting sqref="C27:C30">
    <cfRule type="expression" dxfId="22" priority="3">
      <formula>$D$21="SU"</formula>
    </cfRule>
  </conditionalFormatting>
  <conditionalFormatting sqref="B27:J30">
    <cfRule type="expression" dxfId="21" priority="2">
      <formula>$D$21="su"</formula>
    </cfRule>
  </conditionalFormatting>
  <conditionalFormatting sqref="F22">
    <cfRule type="expression" dxfId="20"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17</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17'!$C$17,'[3]ARC Tables for ARC Admin use'!$B$17:$N$17,0))="","Please Update table",INDEX('[3]ARC Tables for ARC Admin use'!$B$17:$N$22,MATCH($D$16,'[3]ARC Tables for ARC Admin use'!$B$17:$B$22,0),MATCH('ARC 17'!$C$17,'[3]ARC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17'!C$3,'[3]ARC Tables for ARC Admin use'!B$29:B$31,0),MATCH('ARC 17'!F$17,'[3]ARC Tables for ARC Admin use'!B$29:G$29,0))="","Please update CW Table",INDEX('[3]ARC Tables for ARC Admin use'!B$29:G$31,MATCH('ARC 17'!C$3,'[3]ARC Tables for ARC Admin use'!B$29:B$31,0),MATCH('ARC 17'!F$17,'[3]ARC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17'!C$3,'[3]ARC Tables for ARC Admin use'!B$29:B$31,0),MATCH('ARC 17'!F$17,'[3]ARC Tables for ARC Admin use'!C$29:G$29,0))="","Please update CW Table",INDEX('[3]ARC Tables for ARC Admin use'!B$29:G$31,MATCH('ARC 17'!C$3,'[3]ARC Tables for ARC Admin use'!B$29:B$31,0),MATCH('ARC 17'!F$17,'[3]ARC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17'!F41,'[3]ARC Tables for ARC Admin use'!E51:E59,0),MATCH('ARC 17'!C41,'[3]ARC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17'!$C$17,'[3]ARC Tables for ARC Admin use'!$B$5:$N$5,0))="","Please Update table",INDEX('[3]ARC Tables for ARC Admin use'!$B$5:$N$10,MATCH($F$18,'[3]ARC Tables for ARC Admin use'!$B$5:$B$10,0),MATCH('ARC 17'!$C$17,'[3]ARC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19" priority="5">
      <formula>$C$13&gt;=DATE(2017,1,1)</formula>
    </cfRule>
  </conditionalFormatting>
  <conditionalFormatting sqref="H16:I16">
    <cfRule type="expression" dxfId="18" priority="4">
      <formula>$C$13&lt;DATE(2017,1,1)</formula>
    </cfRule>
  </conditionalFormatting>
  <conditionalFormatting sqref="C27:C30">
    <cfRule type="expression" dxfId="17" priority="3">
      <formula>$D$21="SU"</formula>
    </cfRule>
  </conditionalFormatting>
  <conditionalFormatting sqref="B27:J30">
    <cfRule type="expression" dxfId="16" priority="2">
      <formula>$D$21="su"</formula>
    </cfRule>
  </conditionalFormatting>
  <conditionalFormatting sqref="F22">
    <cfRule type="expression" dxfId="15"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18</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18'!$C$17,'[3]ARC Tables for ARC Admin use'!$B$17:$N$17,0))="","Please Update table",INDEX('[3]ARC Tables for ARC Admin use'!$B$17:$N$22,MATCH($D$16,'[3]ARC Tables for ARC Admin use'!$B$17:$B$22,0),MATCH('ARC 18'!$C$17,'[3]ARC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18'!C$3,'[3]ARC Tables for ARC Admin use'!B$29:B$31,0),MATCH('ARC 18'!F$17,'[3]ARC Tables for ARC Admin use'!B$29:G$29,0))="","Please update CW Table",INDEX('[3]ARC Tables for ARC Admin use'!B$29:G$31,MATCH('ARC 18'!C$3,'[3]ARC Tables for ARC Admin use'!B$29:B$31,0),MATCH('ARC 18'!F$17,'[3]ARC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18'!C$3,'[3]ARC Tables for ARC Admin use'!B$29:B$31,0),MATCH('ARC 18'!F$17,'[3]ARC Tables for ARC Admin use'!C$29:G$29,0))="","Please update CW Table",INDEX('[3]ARC Tables for ARC Admin use'!B$29:G$31,MATCH('ARC 18'!C$3,'[3]ARC Tables for ARC Admin use'!B$29:B$31,0),MATCH('ARC 18'!F$17,'[3]ARC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18'!F41,'[3]ARC Tables for ARC Admin use'!E51:E59,0),MATCH('ARC 18'!C41,'[3]ARC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18'!$C$17,'[3]ARC Tables for ARC Admin use'!$B$5:$N$5,0))="","Please Update table",INDEX('[3]ARC Tables for ARC Admin use'!$B$5:$N$10,MATCH($F$18,'[3]ARC Tables for ARC Admin use'!$B$5:$B$10,0),MATCH('ARC 18'!$C$17,'[3]ARC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14" priority="5">
      <formula>$C$13&gt;=DATE(2017,1,1)</formula>
    </cfRule>
  </conditionalFormatting>
  <conditionalFormatting sqref="H16:I16">
    <cfRule type="expression" dxfId="13" priority="4">
      <formula>$C$13&lt;DATE(2017,1,1)</formula>
    </cfRule>
  </conditionalFormatting>
  <conditionalFormatting sqref="C27:C30">
    <cfRule type="expression" dxfId="12" priority="3">
      <formula>$D$21="SU"</formula>
    </cfRule>
  </conditionalFormatting>
  <conditionalFormatting sqref="B27:J30">
    <cfRule type="expression" dxfId="11" priority="2">
      <formula>$D$21="su"</formula>
    </cfRule>
  </conditionalFormatting>
  <conditionalFormatting sqref="F22">
    <cfRule type="expression" dxfId="10"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19</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19'!$C$17,'[3]ARC Tables for ARC Admin use'!$B$17:$N$17,0))="","Please Update table",INDEX('[3]ARC Tables for ARC Admin use'!$B$17:$N$22,MATCH($D$16,'[3]ARC Tables for ARC Admin use'!$B$17:$B$22,0),MATCH('ARC 19'!$C$17,'[3]ARC Tables for ARC Admin use'!$B$17:$N$17,0))))</f>
        <v/>
      </c>
      <c r="D16" s="255" t="str">
        <f>IF(C13&gt;=DATEVALUE("1-1-2017"),I16,F18)</f>
        <v/>
      </c>
      <c r="E16" s="17" t="s">
        <v>809</v>
      </c>
      <c r="F16" s="221"/>
      <c r="G16" s="9"/>
      <c r="H16" s="11" t="s">
        <v>824</v>
      </c>
      <c r="I16" s="277">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19'!C$3,'[3]ARC Tables for ARC Admin use'!B$29:B$31,0),MATCH('ARC 19'!F$17,'[3]ARC Tables for ARC Admin use'!B$29:G$29,0))="","Please update CW Table",INDEX('[3]ARC Tables for ARC Admin use'!B$29:G$31,MATCH('ARC 19'!C$3,'[3]ARC Tables for ARC Admin use'!B$29:B$31,0),MATCH('ARC 19'!F$17,'[3]ARC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19'!C$3,'[3]ARC Tables for ARC Admin use'!B$29:B$31,0),MATCH('ARC 19'!F$17,'[3]ARC Tables for ARC Admin use'!C$29:G$29,0))="","Please update CW Table",INDEX('[3]ARC Tables for ARC Admin use'!B$29:G$31,MATCH('ARC 19'!C$3,'[3]ARC Tables for ARC Admin use'!B$29:B$31,0),MATCH('ARC 19'!F$17,'[3]ARC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19'!F41,'[3]ARC Tables for ARC Admin use'!E51:E59,0),MATCH('ARC 19'!C41,'[3]ARC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19'!$C$17,'[3]ARC Tables for ARC Admin use'!$B$5:$N$5,0))="","Please Update table",INDEX('[3]ARC Tables for ARC Admin use'!$B$5:$N$10,MATCH($F$18,'[3]ARC Tables for ARC Admin use'!$B$5:$B$10,0),MATCH('ARC 19'!$C$17,'[3]ARC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9" priority="5">
      <formula>$C$13&gt;=DATE(2017,1,1)</formula>
    </cfRule>
  </conditionalFormatting>
  <conditionalFormatting sqref="H16:I16">
    <cfRule type="expression" dxfId="8" priority="4">
      <formula>$C$13&lt;DATE(2017,1,1)</formula>
    </cfRule>
  </conditionalFormatting>
  <conditionalFormatting sqref="C27:C30">
    <cfRule type="expression" dxfId="7" priority="3">
      <formula>$D$21="SU"</formula>
    </cfRule>
  </conditionalFormatting>
  <conditionalFormatting sqref="B27:J30">
    <cfRule type="expression" dxfId="6" priority="2">
      <formula>$D$21="su"</formula>
    </cfRule>
  </conditionalFormatting>
  <conditionalFormatting sqref="F22">
    <cfRule type="expression" dxfId="5"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V31" sqref="V31"/>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20</v>
      </c>
      <c r="C4" s="174"/>
    </row>
    <row r="5" spans="1:17" x14ac:dyDescent="0.25">
      <c r="A5" s="5"/>
      <c r="B5" s="6"/>
      <c r="C5" s="6"/>
      <c r="D5" s="6"/>
      <c r="E5" s="6"/>
      <c r="F5" s="6"/>
      <c r="G5" s="6"/>
      <c r="H5" s="6"/>
      <c r="I5" s="6"/>
      <c r="J5" s="6"/>
      <c r="K5" s="7"/>
    </row>
    <row r="6" spans="1:17" x14ac:dyDescent="0.25">
      <c r="A6" s="8"/>
      <c r="B6" s="17" t="s">
        <v>0</v>
      </c>
      <c r="C6" s="275"/>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20'!$C$17,'[3]ARC Tables for ARC Admin use'!$B$17:$N$17,0))="","Please Update table",INDEX('[3]ARC Tables for ARC Admin use'!$B$17:$N$22,MATCH($D$16,'[3]ARC Tables for ARC Admin use'!$B$17:$B$22,0),MATCH('ARC 20'!$C$17,'[3]ARC Tables for ARC Admin use'!$B$17:$N$17,0))))</f>
        <v/>
      </c>
      <c r="D16" s="255" t="str">
        <f>IF(C13&gt;=DATEVALUE("1-1-2017"),I16,F18)</f>
        <v/>
      </c>
      <c r="E16" s="17" t="s">
        <v>809</v>
      </c>
      <c r="F16" s="221"/>
      <c r="G16" s="9"/>
      <c r="H16" s="11" t="s">
        <v>824</v>
      </c>
      <c r="I16" s="277">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20'!C$3,'[3]ARC Tables for ARC Admin use'!B$29:B$31,0),MATCH('ARC 20'!F$17,'[3]ARC Tables for ARC Admin use'!B$29:G$29,0))="","Please update CW Table",INDEX('[3]ARC Tables for ARC Admin use'!B$29:G$31,MATCH('ARC 20'!C$3,'[3]ARC Tables for ARC Admin use'!B$29:B$31,0),MATCH('ARC 20'!F$17,'[3]ARC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4"/>
      <c r="K21" s="10"/>
      <c r="Q21">
        <f t="shared" si="0"/>
        <v>0</v>
      </c>
    </row>
    <row r="22" spans="1:17" x14ac:dyDescent="0.25">
      <c r="A22" s="8"/>
      <c r="B22" s="98"/>
      <c r="C22" s="17"/>
      <c r="D22" s="256"/>
      <c r="E22" s="262" t="str">
        <f>IF(C21="PRO","Is this the first ARC payment for the benefit month?","")</f>
        <v/>
      </c>
      <c r="F22" s="261"/>
      <c r="G22" s="274"/>
      <c r="H22" s="274"/>
      <c r="I22" s="274"/>
      <c r="J22" s="274"/>
      <c r="K22" s="10"/>
    </row>
    <row r="23" spans="1:17" x14ac:dyDescent="0.25">
      <c r="A23" s="8"/>
      <c r="B23" s="98"/>
      <c r="C23" s="17"/>
      <c r="D23" s="256"/>
      <c r="E23" s="274"/>
      <c r="F23" s="274"/>
      <c r="G23" s="274"/>
      <c r="H23" s="274"/>
      <c r="I23" s="274"/>
      <c r="J23" s="274"/>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6"/>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20'!C$3,'[3]ARC Tables for ARC Admin use'!B$29:B$31,0),MATCH('ARC 20'!F$17,'[3]ARC Tables for ARC Admin use'!C$29:G$29,0))="","Please update CW Table",INDEX('[3]ARC Tables for ARC Admin use'!B$29:G$31,MATCH('ARC 20'!C$3,'[3]ARC Tables for ARC Admin use'!B$29:B$31,0),MATCH('ARC 20'!F$17,'[3]ARC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20'!F41,'[3]ARC Tables for ARC Admin use'!E51:E59,0),MATCH('ARC 20'!C41,'[3]ARC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20'!$C$17,'[3]ARC Tables for ARC Admin use'!$B$5:$N$5,0))="","Please Update table",INDEX('[3]ARC Tables for ARC Admin use'!$B$5:$N$10,MATCH($F$18,'[3]ARC Tables for ARC Admin use'!$B$5:$B$10,0),MATCH('ARC 20'!$C$17,'[3]ARC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4" priority="5">
      <formula>$C$13&gt;=DATE(2017,1,1)</formula>
    </cfRule>
  </conditionalFormatting>
  <conditionalFormatting sqref="H16:I16">
    <cfRule type="expression" dxfId="3" priority="4">
      <formula>$C$13&lt;DATE(2017,1,1)</formula>
    </cfRule>
  </conditionalFormatting>
  <conditionalFormatting sqref="C27:C30">
    <cfRule type="expression" dxfId="2" priority="3">
      <formula>$D$21="SU"</formula>
    </cfRule>
  </conditionalFormatting>
  <conditionalFormatting sqref="B27:J30">
    <cfRule type="expression" dxfId="1" priority="2">
      <formula>$D$21="su"</formula>
    </cfRule>
  </conditionalFormatting>
  <conditionalFormatting sqref="F22">
    <cfRule type="expression" dxfId="0"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39997558519241921"/>
    <pageSetUpPr fitToPage="1"/>
  </sheetPr>
  <dimension ref="A1:W28"/>
  <sheetViews>
    <sheetView zoomScale="80" zoomScaleNormal="80" workbookViewId="0">
      <selection activeCell="B30" sqref="B30"/>
    </sheetView>
  </sheetViews>
  <sheetFormatPr defaultRowHeight="15" x14ac:dyDescent="0.25"/>
  <cols>
    <col min="1" max="1" width="8.7109375" bestFit="1" customWidth="1"/>
    <col min="2" max="2" width="11.140625" customWidth="1"/>
    <col min="4" max="4" width="10.5703125" customWidth="1"/>
    <col min="6" max="6" width="13.7109375" customWidth="1"/>
    <col min="7" max="7" width="17.42578125" customWidth="1"/>
    <col min="8" max="8" width="19.140625" bestFit="1" customWidth="1"/>
    <col min="9" max="9" width="10.5703125" customWidth="1"/>
    <col min="10" max="10" width="25" bestFit="1" customWidth="1"/>
    <col min="11" max="11" width="23.85546875" bestFit="1" customWidth="1"/>
    <col min="12" max="12" width="12" customWidth="1"/>
    <col min="13" max="13" width="11.140625" customWidth="1"/>
    <col min="14" max="14" width="14.140625" bestFit="1" customWidth="1"/>
    <col min="15" max="15" width="14.140625" customWidth="1"/>
    <col min="16" max="16" width="10.85546875" customWidth="1"/>
    <col min="18" max="18" width="10.140625" customWidth="1"/>
    <col min="19" max="19" width="23.85546875" hidden="1" customWidth="1"/>
    <col min="20" max="20" width="12.85546875" customWidth="1"/>
    <col min="21" max="21" width="18.7109375" customWidth="1"/>
    <col min="22" max="22" width="13.5703125" customWidth="1"/>
  </cols>
  <sheetData>
    <row r="1" spans="1:23" ht="15.75" thickBot="1" x14ac:dyDescent="0.3">
      <c r="J1" s="3" t="s">
        <v>766</v>
      </c>
      <c r="K1" s="170"/>
    </row>
    <row r="3" spans="1:23" ht="30" x14ac:dyDescent="0.25">
      <c r="B3" s="47" t="s">
        <v>270</v>
      </c>
      <c r="C3" s="47" t="s">
        <v>34</v>
      </c>
      <c r="D3" s="47" t="s">
        <v>73</v>
      </c>
      <c r="E3" s="47" t="s">
        <v>39</v>
      </c>
      <c r="F3" s="47" t="s">
        <v>40</v>
      </c>
      <c r="G3" s="47" t="s">
        <v>35</v>
      </c>
      <c r="H3" s="47" t="s">
        <v>263</v>
      </c>
      <c r="I3" s="47" t="s">
        <v>264</v>
      </c>
      <c r="J3" s="46" t="s">
        <v>75</v>
      </c>
      <c r="K3" s="47" t="s">
        <v>265</v>
      </c>
      <c r="L3" s="46" t="s">
        <v>200</v>
      </c>
      <c r="M3" s="46" t="s">
        <v>199</v>
      </c>
      <c r="N3" s="47" t="s">
        <v>37</v>
      </c>
      <c r="O3" s="47" t="s">
        <v>38</v>
      </c>
      <c r="P3" s="47" t="s">
        <v>72</v>
      </c>
      <c r="Q3" s="47" t="s">
        <v>17</v>
      </c>
      <c r="R3" s="47" t="s">
        <v>19</v>
      </c>
      <c r="S3" s="47" t="s">
        <v>304</v>
      </c>
      <c r="T3" s="47" t="s">
        <v>812</v>
      </c>
      <c r="U3" s="47" t="s">
        <v>822</v>
      </c>
      <c r="V3" s="46" t="s">
        <v>823</v>
      </c>
    </row>
    <row r="4" spans="1:23" x14ac:dyDescent="0.25">
      <c r="A4" s="173" t="str">
        <f ca="1">'ARC 01 '!$B$4</f>
        <v xml:space="preserve">ARC 01 </v>
      </c>
      <c r="B4" s="54">
        <f>'ARC 01 '!$F$11</f>
        <v>0</v>
      </c>
      <c r="C4">
        <f>'ARC 01 '!$C$6</f>
        <v>0</v>
      </c>
      <c r="D4" t="e">
        <f>'ARC 01 '!$E$33</f>
        <v>#N/A</v>
      </c>
      <c r="E4">
        <f>'ARC 01 '!$C$8</f>
        <v>0</v>
      </c>
      <c r="F4" s="26">
        <f>'ARC 01 '!$C$14</f>
        <v>1</v>
      </c>
      <c r="G4">
        <f>'ARC 01 '!$F$7</f>
        <v>0</v>
      </c>
      <c r="H4">
        <f>'ARC 01 '!$F$6</f>
        <v>0</v>
      </c>
      <c r="I4" t="str">
        <f>'ARC 01 '!$C$21</f>
        <v/>
      </c>
      <c r="J4">
        <f>'ARC 01 '!$F$3</f>
        <v>0</v>
      </c>
      <c r="K4" t="e">
        <f>'ARC 01 '!$E$35</f>
        <v>#N/A</v>
      </c>
      <c r="L4" s="1">
        <f>'ARC 01 '!$C$13</f>
        <v>0</v>
      </c>
      <c r="M4" s="1">
        <f>'ARC 01 '!$F$13</f>
        <v>0</v>
      </c>
      <c r="N4" s="54">
        <f>'ARC 01 '!$C$7</f>
        <v>0</v>
      </c>
      <c r="O4" t="str">
        <f>'ARC 01 '!$F$18</f>
        <v/>
      </c>
      <c r="P4" s="193" t="e">
        <f>'ARC 01 '!$C$44</f>
        <v>#N/A</v>
      </c>
      <c r="Q4" t="e">
        <f>'ARC 01 '!$C$45</f>
        <v>#N/A</v>
      </c>
      <c r="R4" t="e">
        <f t="shared" ref="R4" si="0">SUM(P4:Q4)</f>
        <v>#N/A</v>
      </c>
      <c r="S4" s="269"/>
      <c r="T4">
        <f>'ARC 01 '!$F$16</f>
        <v>0</v>
      </c>
      <c r="U4" t="str">
        <f>'ARC 01 '!$H$33</f>
        <v>State Child Count</v>
      </c>
      <c r="V4">
        <f>'ARC 01 '!$I$33</f>
        <v>0</v>
      </c>
      <c r="W4" s="54"/>
    </row>
    <row r="5" spans="1:23" x14ac:dyDescent="0.25">
      <c r="A5" s="173" t="str">
        <f ca="1">'ARC 02'!$B$4</f>
        <v>ARC 02</v>
      </c>
      <c r="B5" s="54">
        <f>'ARC 02'!$F$11</f>
        <v>0</v>
      </c>
      <c r="C5">
        <f>'ARC 02'!$C$6</f>
        <v>0</v>
      </c>
      <c r="D5" t="e">
        <f>'ARC 02'!$E$33</f>
        <v>#N/A</v>
      </c>
      <c r="E5">
        <f>'ARC 02'!$C$8</f>
        <v>0</v>
      </c>
      <c r="F5" s="26">
        <f>'ARC 02'!$C$14</f>
        <v>1</v>
      </c>
      <c r="G5">
        <f>'ARC 02'!$F$7</f>
        <v>0</v>
      </c>
      <c r="H5">
        <f>'ARC 02'!$F$6</f>
        <v>0</v>
      </c>
      <c r="I5" t="str">
        <f>'ARC 02'!$C$21</f>
        <v/>
      </c>
      <c r="J5">
        <f>'ARC 02'!$F$3</f>
        <v>0</v>
      </c>
      <c r="K5" t="e">
        <f>'ARC 02'!$E$35</f>
        <v>#N/A</v>
      </c>
      <c r="L5" s="1">
        <f>'ARC 02'!$C$13</f>
        <v>0</v>
      </c>
      <c r="M5" s="1">
        <f>'ARC 02'!$F$13</f>
        <v>0</v>
      </c>
      <c r="N5" s="54">
        <f>'ARC 02'!$C$7</f>
        <v>0</v>
      </c>
      <c r="O5" t="str">
        <f>'ARC 02'!$F$18</f>
        <v/>
      </c>
      <c r="P5" s="193" t="e">
        <f>'ARC 02'!$C$44</f>
        <v>#N/A</v>
      </c>
      <c r="Q5" t="e">
        <f>'ARC 02'!$C$45</f>
        <v>#N/A</v>
      </c>
      <c r="R5" t="e">
        <f t="shared" ref="R5" si="1">SUM(P5:Q5)</f>
        <v>#N/A</v>
      </c>
      <c r="S5" s="269"/>
      <c r="T5">
        <f>'ARC 02'!$F$16</f>
        <v>0</v>
      </c>
      <c r="U5" t="str">
        <f>'ARC 02'!$H$33</f>
        <v>State Child Count</v>
      </c>
      <c r="V5">
        <f>'ARC 02'!$I$33</f>
        <v>0</v>
      </c>
      <c r="W5" s="54"/>
    </row>
    <row r="6" spans="1:23" x14ac:dyDescent="0.25">
      <c r="A6" s="173" t="str">
        <f ca="1">'ARC 03'!$B$4</f>
        <v>ARC 03</v>
      </c>
      <c r="B6" s="54">
        <f>'ARC 03'!$F$11</f>
        <v>0</v>
      </c>
      <c r="C6">
        <f>'ARC 03'!$C$6</f>
        <v>0</v>
      </c>
      <c r="D6" t="e">
        <f>'ARC 03'!$E$33</f>
        <v>#N/A</v>
      </c>
      <c r="E6">
        <f>'ARC 03'!$C$8</f>
        <v>0</v>
      </c>
      <c r="F6" s="26">
        <f>'ARC 03'!$C$14</f>
        <v>1</v>
      </c>
      <c r="G6">
        <f>'ARC 03'!$F$7</f>
        <v>0</v>
      </c>
      <c r="H6">
        <f>'ARC 03'!$F$6</f>
        <v>0</v>
      </c>
      <c r="I6" t="str">
        <f>'ARC 03'!$C$21</f>
        <v/>
      </c>
      <c r="J6">
        <f>'ARC 03'!$F$3</f>
        <v>0</v>
      </c>
      <c r="K6" t="e">
        <f>'ARC 03'!$E$35</f>
        <v>#N/A</v>
      </c>
      <c r="L6" s="1">
        <f>'ARC 03'!$C$13</f>
        <v>0</v>
      </c>
      <c r="M6" s="1">
        <f>'ARC 03'!$F$13</f>
        <v>0</v>
      </c>
      <c r="N6" s="54">
        <f>'ARC 03'!$C$7</f>
        <v>0</v>
      </c>
      <c r="O6" t="str">
        <f>'ARC 03'!$F$18</f>
        <v/>
      </c>
      <c r="P6" s="193" t="e">
        <f>'ARC 03'!$C$44</f>
        <v>#N/A</v>
      </c>
      <c r="Q6" t="e">
        <f>'ARC 03'!$C$45</f>
        <v>#N/A</v>
      </c>
      <c r="R6" t="e">
        <f t="shared" ref="R6" si="2">SUM(P6:Q6)</f>
        <v>#N/A</v>
      </c>
      <c r="S6" s="269"/>
      <c r="T6">
        <f>'ARC 03'!$F$16</f>
        <v>0</v>
      </c>
      <c r="U6" t="str">
        <f>'ARC 03'!$H$33</f>
        <v>State Child Count</v>
      </c>
      <c r="V6">
        <f>'ARC 03'!$I$33</f>
        <v>0</v>
      </c>
      <c r="W6" s="54"/>
    </row>
    <row r="7" spans="1:23" x14ac:dyDescent="0.25">
      <c r="A7" s="173" t="str">
        <f ca="1">'ARC 04'!$B$4</f>
        <v>ARC 04</v>
      </c>
      <c r="B7" s="54">
        <f>'ARC 04'!$F$11</f>
        <v>0</v>
      </c>
      <c r="C7">
        <f>'ARC 04'!$C$6</f>
        <v>0</v>
      </c>
      <c r="D7" t="e">
        <f>'ARC 04'!$E$33</f>
        <v>#N/A</v>
      </c>
      <c r="E7">
        <f>'ARC 04'!$C$8</f>
        <v>0</v>
      </c>
      <c r="F7" s="26">
        <f>'ARC 04'!$C$14</f>
        <v>1</v>
      </c>
      <c r="G7">
        <f>'ARC 04'!$F$7</f>
        <v>0</v>
      </c>
      <c r="H7">
        <f>'ARC 04'!$F$6</f>
        <v>0</v>
      </c>
      <c r="I7" t="str">
        <f>'ARC 04'!$C$21</f>
        <v/>
      </c>
      <c r="J7">
        <f>'ARC 04'!$F$3</f>
        <v>0</v>
      </c>
      <c r="K7" t="e">
        <f>'ARC 04'!$E$35</f>
        <v>#N/A</v>
      </c>
      <c r="L7" s="1">
        <f>'ARC 04'!$C$13</f>
        <v>0</v>
      </c>
      <c r="M7" s="1">
        <f>'ARC 04'!$F$13</f>
        <v>0</v>
      </c>
      <c r="N7" s="54">
        <f>'ARC 04'!$C$7</f>
        <v>0</v>
      </c>
      <c r="O7" t="str">
        <f>'ARC 04'!$F$18</f>
        <v/>
      </c>
      <c r="P7" s="193" t="e">
        <f>'ARC 04'!$C$44</f>
        <v>#N/A</v>
      </c>
      <c r="Q7" t="e">
        <f>'ARC 04'!$C$45</f>
        <v>#N/A</v>
      </c>
      <c r="R7" t="e">
        <f t="shared" ref="R7:R23" si="3">SUM(P7:Q7)</f>
        <v>#N/A</v>
      </c>
      <c r="S7" s="269"/>
      <c r="T7">
        <f>'ARC 04'!$F$16</f>
        <v>0</v>
      </c>
      <c r="U7" t="str">
        <f>'ARC 04'!$H$33</f>
        <v>State Child Count</v>
      </c>
      <c r="V7">
        <f>'ARC 04'!$I$33</f>
        <v>0</v>
      </c>
      <c r="W7" s="54"/>
    </row>
    <row r="8" spans="1:23" x14ac:dyDescent="0.25">
      <c r="A8" s="173" t="str">
        <f ca="1">'ARC 05'!$B$4</f>
        <v>ARC 05</v>
      </c>
      <c r="B8" s="54">
        <f>'ARC 05'!$F$11</f>
        <v>0</v>
      </c>
      <c r="C8">
        <f>'ARC 05'!$C$6</f>
        <v>0</v>
      </c>
      <c r="D8" t="e">
        <f>'ARC 05'!$E$33</f>
        <v>#N/A</v>
      </c>
      <c r="E8">
        <f>'ARC 05'!$C$8</f>
        <v>0</v>
      </c>
      <c r="F8" s="26">
        <f>'ARC 05'!$C$14</f>
        <v>1</v>
      </c>
      <c r="G8">
        <f>'ARC 05'!$F$7</f>
        <v>0</v>
      </c>
      <c r="H8">
        <f>'ARC 05'!$F$6</f>
        <v>0</v>
      </c>
      <c r="I8" t="str">
        <f>'ARC 05'!$C$21</f>
        <v/>
      </c>
      <c r="J8">
        <f>'ARC 05'!$F$3</f>
        <v>0</v>
      </c>
      <c r="K8" t="e">
        <f>'ARC 05'!$E$35</f>
        <v>#N/A</v>
      </c>
      <c r="L8" s="1">
        <f>'ARC 05'!$C$13</f>
        <v>0</v>
      </c>
      <c r="M8" s="1">
        <f>'ARC 05'!$F$13</f>
        <v>0</v>
      </c>
      <c r="N8" s="54">
        <f>'ARC 05'!$C$7</f>
        <v>0</v>
      </c>
      <c r="O8" t="str">
        <f>'ARC 05'!$F$18</f>
        <v/>
      </c>
      <c r="P8" s="193" t="e">
        <f>'ARC 05'!$C$44</f>
        <v>#N/A</v>
      </c>
      <c r="Q8" t="e">
        <f>'ARC 05'!$C$45</f>
        <v>#N/A</v>
      </c>
      <c r="R8" t="e">
        <f t="shared" si="3"/>
        <v>#N/A</v>
      </c>
      <c r="S8" s="269"/>
      <c r="T8">
        <f>'ARC 05'!$F$16</f>
        <v>0</v>
      </c>
      <c r="U8" t="str">
        <f>'ARC 05'!$H$33</f>
        <v>State Child Count</v>
      </c>
      <c r="V8">
        <f>'ARC 05'!$I$33</f>
        <v>0</v>
      </c>
      <c r="W8" s="54"/>
    </row>
    <row r="9" spans="1:23" x14ac:dyDescent="0.25">
      <c r="A9" s="173" t="str">
        <f ca="1">'ARC 06'!$B$4</f>
        <v>ARC 06</v>
      </c>
      <c r="B9" s="54">
        <f>'ARC 06'!$F$11</f>
        <v>0</v>
      </c>
      <c r="C9">
        <f>'ARC 06'!$C$6</f>
        <v>0</v>
      </c>
      <c r="D9" t="e">
        <f>'ARC 06'!$E$33</f>
        <v>#N/A</v>
      </c>
      <c r="E9">
        <f>'ARC 06'!$C$8</f>
        <v>0</v>
      </c>
      <c r="F9" s="26">
        <f>'ARC 06'!$C$14</f>
        <v>1</v>
      </c>
      <c r="G9">
        <f>'ARC 06'!$F$7</f>
        <v>0</v>
      </c>
      <c r="H9">
        <f>'ARC 06'!$F$6</f>
        <v>0</v>
      </c>
      <c r="I9" t="str">
        <f>'ARC 06'!$C$21</f>
        <v/>
      </c>
      <c r="J9">
        <f>'ARC 06'!$F$3</f>
        <v>0</v>
      </c>
      <c r="K9" t="e">
        <f>'ARC 06'!$E$35</f>
        <v>#N/A</v>
      </c>
      <c r="L9" s="1">
        <f>'ARC 06'!$C$13</f>
        <v>0</v>
      </c>
      <c r="M9" s="1">
        <f>'ARC 06'!$F$13</f>
        <v>0</v>
      </c>
      <c r="N9" s="54">
        <f>'ARC 06'!$C$7</f>
        <v>0</v>
      </c>
      <c r="O9" t="str">
        <f>'ARC 06'!$F$18</f>
        <v/>
      </c>
      <c r="P9" s="193" t="e">
        <f>'ARC 06'!$C$44</f>
        <v>#N/A</v>
      </c>
      <c r="Q9" t="e">
        <f>'ARC 06'!$C$45</f>
        <v>#N/A</v>
      </c>
      <c r="R9" t="e">
        <f t="shared" si="3"/>
        <v>#N/A</v>
      </c>
      <c r="S9" s="269"/>
      <c r="T9">
        <f>'ARC 06'!$F$16</f>
        <v>0</v>
      </c>
      <c r="U9" t="str">
        <f>'ARC 06'!$H$33</f>
        <v>State Child Count</v>
      </c>
      <c r="V9">
        <f>'ARC 06'!$I$33</f>
        <v>0</v>
      </c>
      <c r="W9" s="54"/>
    </row>
    <row r="10" spans="1:23" x14ac:dyDescent="0.25">
      <c r="A10" s="173" t="str">
        <f ca="1">'ARC 07'!$B$4</f>
        <v>ARC 07</v>
      </c>
      <c r="B10" s="54">
        <f>'ARC 07'!$F$11</f>
        <v>0</v>
      </c>
      <c r="C10">
        <f>'ARC 07'!$C$6</f>
        <v>0</v>
      </c>
      <c r="D10" t="e">
        <f>'ARC 07'!$E$33</f>
        <v>#N/A</v>
      </c>
      <c r="E10">
        <f>'ARC 07'!$C$8</f>
        <v>0</v>
      </c>
      <c r="F10" s="26">
        <f>'ARC 07'!$C$14</f>
        <v>1</v>
      </c>
      <c r="G10">
        <f>'ARC 07'!$F$7</f>
        <v>0</v>
      </c>
      <c r="H10">
        <f>'ARC 07'!$F$6</f>
        <v>0</v>
      </c>
      <c r="I10" t="str">
        <f>'ARC 07'!$C$21</f>
        <v/>
      </c>
      <c r="J10">
        <f>'ARC 07'!$F$3</f>
        <v>0</v>
      </c>
      <c r="K10" t="e">
        <f>'ARC 07'!$E$35</f>
        <v>#N/A</v>
      </c>
      <c r="L10" s="1">
        <f>'ARC 07'!$C$13</f>
        <v>0</v>
      </c>
      <c r="M10" s="1">
        <f>'ARC 07'!$F$13</f>
        <v>0</v>
      </c>
      <c r="N10" s="54">
        <f>'ARC 07'!$C$7</f>
        <v>0</v>
      </c>
      <c r="O10" t="str">
        <f>'ARC 07'!$F$18</f>
        <v/>
      </c>
      <c r="P10" s="193" t="e">
        <f>'ARC 07'!$C$44</f>
        <v>#N/A</v>
      </c>
      <c r="Q10" t="e">
        <f>'ARC 07'!$C$45</f>
        <v>#N/A</v>
      </c>
      <c r="R10" t="e">
        <f t="shared" si="3"/>
        <v>#N/A</v>
      </c>
      <c r="S10" s="269"/>
      <c r="T10">
        <f>'ARC 07'!$F$16</f>
        <v>0</v>
      </c>
      <c r="U10" t="str">
        <f>'ARC 07'!$H$33</f>
        <v>State Child Count</v>
      </c>
      <c r="V10">
        <f>'ARC 07'!$I$33</f>
        <v>0</v>
      </c>
      <c r="W10" s="54"/>
    </row>
    <row r="11" spans="1:23" x14ac:dyDescent="0.25">
      <c r="A11" s="173" t="str">
        <f ca="1">'ARC 08'!$B$4</f>
        <v>ARC 08</v>
      </c>
      <c r="B11" s="54">
        <f>'ARC 08'!$F$11</f>
        <v>0</v>
      </c>
      <c r="C11">
        <f>'ARC 08'!$C$6</f>
        <v>0</v>
      </c>
      <c r="D11" t="e">
        <f>'ARC 08'!$E$33</f>
        <v>#N/A</v>
      </c>
      <c r="E11">
        <f>'ARC 08'!$C$8</f>
        <v>0</v>
      </c>
      <c r="F11" s="26">
        <f>'ARC 08'!$C$14</f>
        <v>1</v>
      </c>
      <c r="G11">
        <f>'ARC 08'!$F$7</f>
        <v>0</v>
      </c>
      <c r="H11">
        <f>'ARC 08'!$F$6</f>
        <v>0</v>
      </c>
      <c r="I11" t="str">
        <f>'ARC 08'!$C$21</f>
        <v/>
      </c>
      <c r="J11">
        <f>'ARC 08'!$F$3</f>
        <v>0</v>
      </c>
      <c r="K11" t="e">
        <f>'ARC 08'!$E$35</f>
        <v>#N/A</v>
      </c>
      <c r="L11" s="1">
        <f>'ARC 08'!$C$13</f>
        <v>0</v>
      </c>
      <c r="M11" s="1">
        <f>'ARC 08'!$F$13</f>
        <v>0</v>
      </c>
      <c r="N11" s="54">
        <f>'ARC 08'!$C$7</f>
        <v>0</v>
      </c>
      <c r="O11" t="str">
        <f>'ARC 08'!$F$18</f>
        <v/>
      </c>
      <c r="P11" s="193" t="e">
        <f>'ARC 08'!$C$44</f>
        <v>#N/A</v>
      </c>
      <c r="Q11" t="e">
        <f>'ARC 08'!$C$45</f>
        <v>#N/A</v>
      </c>
      <c r="R11" t="e">
        <f t="shared" si="3"/>
        <v>#N/A</v>
      </c>
      <c r="S11" s="269"/>
      <c r="T11">
        <f>'ARC 08'!$F$16</f>
        <v>0</v>
      </c>
      <c r="U11" t="str">
        <f>'ARC 08'!$H$33</f>
        <v>State Child Count</v>
      </c>
      <c r="V11">
        <f>'ARC 08'!$I$33</f>
        <v>0</v>
      </c>
      <c r="W11" s="54"/>
    </row>
    <row r="12" spans="1:23" x14ac:dyDescent="0.25">
      <c r="A12" s="173" t="str">
        <f ca="1">'ARC 09'!$B$4</f>
        <v>ARC 09</v>
      </c>
      <c r="B12" s="54">
        <f>'ARC 09'!$F$11</f>
        <v>0</v>
      </c>
      <c r="C12">
        <f>'ARC 09'!$C$6</f>
        <v>0</v>
      </c>
      <c r="D12" t="e">
        <f>'ARC 09'!$E$33</f>
        <v>#N/A</v>
      </c>
      <c r="E12">
        <f>'ARC 09'!$C$8</f>
        <v>0</v>
      </c>
      <c r="F12" s="26">
        <f>'ARC 09'!$C$14</f>
        <v>1</v>
      </c>
      <c r="G12">
        <f>'ARC 09'!$F$7</f>
        <v>0</v>
      </c>
      <c r="H12">
        <f>'ARC 09'!$F$6</f>
        <v>0</v>
      </c>
      <c r="I12" t="str">
        <f>'ARC 09'!$C$21</f>
        <v/>
      </c>
      <c r="J12">
        <f>'ARC 09'!$F$3</f>
        <v>0</v>
      </c>
      <c r="K12" t="e">
        <f>'ARC 09'!$E$35</f>
        <v>#N/A</v>
      </c>
      <c r="L12" s="1">
        <f>'ARC 09'!$C$13</f>
        <v>0</v>
      </c>
      <c r="M12" s="1">
        <f>'ARC 09'!$F$13</f>
        <v>0</v>
      </c>
      <c r="N12" s="54">
        <f>'ARC 09'!$C$7</f>
        <v>0</v>
      </c>
      <c r="O12" t="str">
        <f>'ARC 09'!$F$18</f>
        <v/>
      </c>
      <c r="P12" s="193" t="e">
        <f>'ARC 09'!$C$44</f>
        <v>#N/A</v>
      </c>
      <c r="Q12" t="e">
        <f>'ARC 09'!$C$45</f>
        <v>#N/A</v>
      </c>
      <c r="R12" t="e">
        <f t="shared" si="3"/>
        <v>#N/A</v>
      </c>
      <c r="S12" s="269"/>
      <c r="T12">
        <f>'ARC 09'!$F$16</f>
        <v>0</v>
      </c>
      <c r="U12" t="str">
        <f>'ARC 09'!$H$33</f>
        <v>State Child Count</v>
      </c>
      <c r="V12">
        <f>'ARC 09'!$I$33</f>
        <v>0</v>
      </c>
      <c r="W12" s="54"/>
    </row>
    <row r="13" spans="1:23" x14ac:dyDescent="0.25">
      <c r="A13" s="173" t="str">
        <f ca="1">'ARC 10'!$B$4</f>
        <v>ARC 10</v>
      </c>
      <c r="B13" s="54">
        <f>'ARC 10'!$F$11</f>
        <v>0</v>
      </c>
      <c r="C13">
        <f>'ARC 10'!$C$6</f>
        <v>0</v>
      </c>
      <c r="D13" t="e">
        <f>'ARC 10'!$E$33</f>
        <v>#N/A</v>
      </c>
      <c r="E13">
        <f>'ARC 10'!$C$8</f>
        <v>0</v>
      </c>
      <c r="F13" s="26">
        <f>'ARC 10'!$C$14</f>
        <v>1</v>
      </c>
      <c r="G13">
        <f>'ARC 10'!$F$7</f>
        <v>0</v>
      </c>
      <c r="H13">
        <f>'ARC 10'!$F$6</f>
        <v>0</v>
      </c>
      <c r="I13" t="str">
        <f>'ARC 10'!$C$21</f>
        <v/>
      </c>
      <c r="J13">
        <f>'ARC 10'!$F$3</f>
        <v>0</v>
      </c>
      <c r="K13" t="e">
        <f>'ARC 10'!$E$35</f>
        <v>#N/A</v>
      </c>
      <c r="L13" s="1">
        <f>'ARC 10'!$C$13</f>
        <v>0</v>
      </c>
      <c r="M13" s="1">
        <f>'ARC 10'!$F$13</f>
        <v>0</v>
      </c>
      <c r="N13" s="54">
        <f>'ARC 10'!$C$7</f>
        <v>0</v>
      </c>
      <c r="O13" t="str">
        <f>'ARC 10'!$F$18</f>
        <v/>
      </c>
      <c r="P13" s="193" t="e">
        <f>'ARC 10'!$C$44</f>
        <v>#N/A</v>
      </c>
      <c r="Q13" t="e">
        <f>'ARC 10'!$C$45</f>
        <v>#N/A</v>
      </c>
      <c r="R13" t="e">
        <f t="shared" si="3"/>
        <v>#N/A</v>
      </c>
      <c r="S13" s="269"/>
      <c r="T13">
        <f>'ARC 10'!$F$16</f>
        <v>0</v>
      </c>
      <c r="U13" t="str">
        <f>'ARC 10'!$H$33</f>
        <v>State Child Count</v>
      </c>
      <c r="V13">
        <f>'ARC 10'!$I$33</f>
        <v>0</v>
      </c>
      <c r="W13" s="54"/>
    </row>
    <row r="14" spans="1:23" x14ac:dyDescent="0.25">
      <c r="A14" s="173" t="str">
        <f ca="1">'ARC 11'!$B$4</f>
        <v>ARC 11</v>
      </c>
      <c r="B14" s="54">
        <f>'ARC 11'!$F$11</f>
        <v>0</v>
      </c>
      <c r="C14">
        <f>'ARC 11'!$C$6</f>
        <v>0</v>
      </c>
      <c r="D14" t="e">
        <f>'ARC 11'!$E$33</f>
        <v>#N/A</v>
      </c>
      <c r="E14">
        <f>'ARC 11'!$C$8</f>
        <v>0</v>
      </c>
      <c r="F14" s="26">
        <f>'ARC 11'!$C$14</f>
        <v>1</v>
      </c>
      <c r="G14">
        <f>'ARC 11'!$F$7</f>
        <v>0</v>
      </c>
      <c r="H14">
        <f>'ARC 11'!$F$6</f>
        <v>0</v>
      </c>
      <c r="I14" t="str">
        <f>'ARC 11'!$C$21</f>
        <v/>
      </c>
      <c r="J14">
        <f>'ARC 11'!$F$3</f>
        <v>0</v>
      </c>
      <c r="K14" t="e">
        <f>'ARC 11'!$E$35</f>
        <v>#N/A</v>
      </c>
      <c r="L14" s="1">
        <f>'ARC 11'!$C$13</f>
        <v>0</v>
      </c>
      <c r="M14" s="1">
        <f>'ARC 11'!$F$13</f>
        <v>0</v>
      </c>
      <c r="N14" s="54">
        <f>'ARC 11'!$C$7</f>
        <v>0</v>
      </c>
      <c r="O14" t="str">
        <f>'ARC 11'!$F$18</f>
        <v/>
      </c>
      <c r="P14" s="193" t="e">
        <f>'ARC 11'!$C$44</f>
        <v>#N/A</v>
      </c>
      <c r="Q14" t="e">
        <f>'ARC 11'!$C$45</f>
        <v>#N/A</v>
      </c>
      <c r="R14" t="e">
        <f t="shared" si="3"/>
        <v>#N/A</v>
      </c>
      <c r="S14" s="269"/>
      <c r="T14">
        <f>'ARC 11'!$F$16</f>
        <v>0</v>
      </c>
      <c r="U14" t="str">
        <f>'ARC 11'!$H$33</f>
        <v>State Child Count</v>
      </c>
      <c r="V14">
        <f>'ARC 11'!$I$33</f>
        <v>0</v>
      </c>
      <c r="W14" s="54"/>
    </row>
    <row r="15" spans="1:23" x14ac:dyDescent="0.25">
      <c r="A15" s="173" t="str">
        <f ca="1">'ARC 12'!$B$4</f>
        <v>ARC 12</v>
      </c>
      <c r="B15" s="54">
        <f>'ARC 12'!$F$11</f>
        <v>0</v>
      </c>
      <c r="C15">
        <f>'ARC 12'!$C$6</f>
        <v>0</v>
      </c>
      <c r="D15" t="e">
        <f>'ARC 12'!$E$33</f>
        <v>#N/A</v>
      </c>
      <c r="E15">
        <f>'ARC 12'!$C$8</f>
        <v>0</v>
      </c>
      <c r="F15" s="26">
        <f>'ARC 12'!$C$14</f>
        <v>1</v>
      </c>
      <c r="G15">
        <f>'ARC 12'!$F$7</f>
        <v>0</v>
      </c>
      <c r="H15">
        <f>'ARC 12'!$F$6</f>
        <v>0</v>
      </c>
      <c r="I15" t="str">
        <f>'ARC 12'!$C$21</f>
        <v/>
      </c>
      <c r="J15">
        <f>'ARC 12'!$F$3</f>
        <v>0</v>
      </c>
      <c r="K15" t="e">
        <f>'ARC 12'!$E$35</f>
        <v>#N/A</v>
      </c>
      <c r="L15" s="1">
        <f>'ARC 12'!$C$13</f>
        <v>0</v>
      </c>
      <c r="M15" s="1">
        <f>'ARC 12'!$F$13</f>
        <v>0</v>
      </c>
      <c r="N15" s="54">
        <f>'ARC 12'!$C$7</f>
        <v>0</v>
      </c>
      <c r="O15" t="str">
        <f>'ARC 12'!$F$18</f>
        <v/>
      </c>
      <c r="P15" s="193" t="e">
        <f>'ARC 12'!$C$44</f>
        <v>#N/A</v>
      </c>
      <c r="Q15" t="e">
        <f>'ARC 12'!$C$45</f>
        <v>#N/A</v>
      </c>
      <c r="R15" t="e">
        <f t="shared" si="3"/>
        <v>#N/A</v>
      </c>
      <c r="S15" s="269"/>
      <c r="T15">
        <f>'ARC 12'!$F$16</f>
        <v>0</v>
      </c>
      <c r="U15" t="str">
        <f>'ARC 12'!$H$33</f>
        <v>State Child Count</v>
      </c>
      <c r="V15">
        <f>'ARC 12'!$I$33</f>
        <v>0</v>
      </c>
      <c r="W15" s="54"/>
    </row>
    <row r="16" spans="1:23" x14ac:dyDescent="0.25">
      <c r="A16" s="173" t="str">
        <f ca="1">'ARC 13'!$B$4</f>
        <v>ARC 13</v>
      </c>
      <c r="B16" s="54">
        <f>'ARC 13'!$F$11</f>
        <v>0</v>
      </c>
      <c r="C16">
        <f>'ARC 13'!$C$6</f>
        <v>0</v>
      </c>
      <c r="D16" t="e">
        <f>'ARC 13'!$E$33</f>
        <v>#N/A</v>
      </c>
      <c r="E16">
        <f>'ARC 13'!$C$8</f>
        <v>0</v>
      </c>
      <c r="F16" s="26">
        <f>'ARC 13'!$C$14</f>
        <v>1</v>
      </c>
      <c r="G16">
        <f>'ARC 13'!$F$7</f>
        <v>0</v>
      </c>
      <c r="H16">
        <f>'ARC 13'!$F$6</f>
        <v>0</v>
      </c>
      <c r="I16" t="str">
        <f>'ARC 13'!$C$21</f>
        <v/>
      </c>
      <c r="J16">
        <f>'ARC 13'!$F$3</f>
        <v>0</v>
      </c>
      <c r="K16" t="e">
        <f>'ARC 13'!$E$35</f>
        <v>#N/A</v>
      </c>
      <c r="L16" s="1">
        <f>'ARC 13'!$C$13</f>
        <v>0</v>
      </c>
      <c r="M16" s="1">
        <f>'ARC 13'!$F$13</f>
        <v>0</v>
      </c>
      <c r="N16" s="54">
        <f>'ARC 13'!$C$7</f>
        <v>0</v>
      </c>
      <c r="O16" t="str">
        <f>'ARC 13'!$F$18</f>
        <v/>
      </c>
      <c r="P16" s="193" t="e">
        <f>'ARC 13'!$C$44</f>
        <v>#N/A</v>
      </c>
      <c r="Q16" t="e">
        <f>'ARC 13'!$C$45</f>
        <v>#N/A</v>
      </c>
      <c r="R16" t="e">
        <f t="shared" si="3"/>
        <v>#N/A</v>
      </c>
      <c r="S16" s="269"/>
      <c r="T16">
        <f>'ARC 13'!$F$16</f>
        <v>0</v>
      </c>
      <c r="U16" t="str">
        <f>'ARC 13'!$H$33</f>
        <v>State Child Count</v>
      </c>
      <c r="V16">
        <f>'ARC 13'!$I$33</f>
        <v>0</v>
      </c>
      <c r="W16" s="54"/>
    </row>
    <row r="17" spans="1:23" x14ac:dyDescent="0.25">
      <c r="A17" s="173" t="str">
        <f ca="1">'ARC 14'!$B$4</f>
        <v>ARC 14</v>
      </c>
      <c r="B17" s="54">
        <f>'ARC 14'!$F$11</f>
        <v>0</v>
      </c>
      <c r="C17">
        <f>'ARC 14'!$C$6</f>
        <v>0</v>
      </c>
      <c r="D17" t="e">
        <f>'ARC 14'!$E$33</f>
        <v>#N/A</v>
      </c>
      <c r="E17">
        <f>'ARC 14'!$C$8</f>
        <v>0</v>
      </c>
      <c r="F17" s="26">
        <f>'ARC 14'!$C$14</f>
        <v>1</v>
      </c>
      <c r="G17">
        <f>'ARC 14'!$F$7</f>
        <v>0</v>
      </c>
      <c r="H17">
        <f>'ARC 14'!$F$6</f>
        <v>0</v>
      </c>
      <c r="I17" t="str">
        <f>'ARC 14'!$C$21</f>
        <v/>
      </c>
      <c r="J17">
        <f>'ARC 14'!$F$3</f>
        <v>0</v>
      </c>
      <c r="K17" t="e">
        <f>'ARC 14'!$E$35</f>
        <v>#N/A</v>
      </c>
      <c r="L17" s="1">
        <f>'ARC 14'!$C$13</f>
        <v>0</v>
      </c>
      <c r="M17" s="1">
        <f>'ARC 14'!$F$13</f>
        <v>0</v>
      </c>
      <c r="N17" s="54">
        <f>'ARC 14'!$C$7</f>
        <v>0</v>
      </c>
      <c r="O17" t="str">
        <f>'ARC 14'!$F$18</f>
        <v/>
      </c>
      <c r="P17" s="193" t="e">
        <f>'ARC 14'!$C$44</f>
        <v>#N/A</v>
      </c>
      <c r="Q17" t="e">
        <f>'ARC 14'!$C$45</f>
        <v>#N/A</v>
      </c>
      <c r="R17" t="e">
        <f t="shared" si="3"/>
        <v>#N/A</v>
      </c>
      <c r="S17" s="269"/>
      <c r="T17">
        <f>'ARC 14'!$F$16</f>
        <v>0</v>
      </c>
      <c r="U17" t="str">
        <f>'ARC 14'!$H$33</f>
        <v>State Child Count</v>
      </c>
      <c r="V17">
        <f>'ARC 14'!$I$33</f>
        <v>0</v>
      </c>
      <c r="W17" s="54"/>
    </row>
    <row r="18" spans="1:23" x14ac:dyDescent="0.25">
      <c r="A18" s="173" t="str">
        <f ca="1">'ARC 15'!$B$4</f>
        <v>ARC 15</v>
      </c>
      <c r="B18" s="54">
        <f>'ARC 15'!$F$11</f>
        <v>0</v>
      </c>
      <c r="C18">
        <f>'ARC 15'!$C$6</f>
        <v>0</v>
      </c>
      <c r="D18" t="e">
        <f>'ARC 15'!$E$33</f>
        <v>#N/A</v>
      </c>
      <c r="E18">
        <f>'ARC 15'!$C$8</f>
        <v>0</v>
      </c>
      <c r="F18" s="26">
        <f>'ARC 15'!$C$14</f>
        <v>1</v>
      </c>
      <c r="G18">
        <f>'ARC 15'!$F$7</f>
        <v>0</v>
      </c>
      <c r="H18">
        <f>'ARC 15'!$F$6</f>
        <v>0</v>
      </c>
      <c r="I18" t="str">
        <f>'ARC 15'!$C$21</f>
        <v/>
      </c>
      <c r="J18">
        <f>'ARC 15'!$F$3</f>
        <v>0</v>
      </c>
      <c r="K18" t="e">
        <f>'ARC 15'!$E$35</f>
        <v>#N/A</v>
      </c>
      <c r="L18" s="1">
        <f>'ARC 15'!$C$13</f>
        <v>0</v>
      </c>
      <c r="M18" s="1">
        <f>'ARC 15'!$F$13</f>
        <v>0</v>
      </c>
      <c r="N18" s="54">
        <f>'ARC 15'!$C$7</f>
        <v>0</v>
      </c>
      <c r="O18" t="str">
        <f>'ARC 15'!$F$18</f>
        <v/>
      </c>
      <c r="P18" s="193" t="e">
        <f>'ARC 15'!$C$44</f>
        <v>#N/A</v>
      </c>
      <c r="Q18" t="e">
        <f>'ARC 15'!$C$45</f>
        <v>#N/A</v>
      </c>
      <c r="R18" t="e">
        <f t="shared" si="3"/>
        <v>#N/A</v>
      </c>
      <c r="S18" s="269"/>
      <c r="T18">
        <f>'ARC 15'!$F$16</f>
        <v>0</v>
      </c>
      <c r="U18" t="str">
        <f>'ARC 15'!$H$33</f>
        <v>State Child Count</v>
      </c>
      <c r="V18">
        <f>'ARC 15'!$I$33</f>
        <v>0</v>
      </c>
      <c r="W18" s="54"/>
    </row>
    <row r="19" spans="1:23" x14ac:dyDescent="0.25">
      <c r="A19" s="173" t="str">
        <f ca="1">'ARC 16'!$B$4</f>
        <v>ARC 16</v>
      </c>
      <c r="B19" s="54">
        <f>'ARC 16'!$F$11</f>
        <v>0</v>
      </c>
      <c r="C19">
        <f>'ARC 16'!$C$6</f>
        <v>0</v>
      </c>
      <c r="D19" t="e">
        <f>'ARC 16'!$E$33</f>
        <v>#N/A</v>
      </c>
      <c r="E19">
        <f>'ARC 16'!$C$8</f>
        <v>0</v>
      </c>
      <c r="F19" s="26">
        <f>'ARC 16'!$C$14</f>
        <v>1</v>
      </c>
      <c r="G19">
        <f>'ARC 16'!$F$7</f>
        <v>0</v>
      </c>
      <c r="H19">
        <f>'ARC 16'!$F$6</f>
        <v>0</v>
      </c>
      <c r="I19" t="str">
        <f>'ARC 16'!$C$21</f>
        <v/>
      </c>
      <c r="J19">
        <f>'ARC 16'!$F$3</f>
        <v>0</v>
      </c>
      <c r="K19" t="e">
        <f>'ARC 16'!$E$35</f>
        <v>#N/A</v>
      </c>
      <c r="L19" s="1">
        <f>'ARC 16'!$C$13</f>
        <v>0</v>
      </c>
      <c r="M19" s="1">
        <f>'ARC 16'!$F$13</f>
        <v>0</v>
      </c>
      <c r="N19" s="54">
        <f>'ARC 16'!$C$7</f>
        <v>0</v>
      </c>
      <c r="O19" t="str">
        <f>'ARC 16'!$F$18</f>
        <v/>
      </c>
      <c r="P19" s="193" t="e">
        <f>'ARC 16'!$C$44</f>
        <v>#N/A</v>
      </c>
      <c r="Q19" t="e">
        <f>'ARC 16'!$C$45</f>
        <v>#N/A</v>
      </c>
      <c r="R19" t="e">
        <f t="shared" si="3"/>
        <v>#N/A</v>
      </c>
      <c r="S19" s="269"/>
      <c r="T19">
        <f>'ARC 16'!$F$16</f>
        <v>0</v>
      </c>
      <c r="U19" t="str">
        <f>'ARC 16'!$H$33</f>
        <v>State Child Count</v>
      </c>
      <c r="V19">
        <f>'ARC 16'!$I$33</f>
        <v>0</v>
      </c>
      <c r="W19" s="54"/>
    </row>
    <row r="20" spans="1:23" x14ac:dyDescent="0.25">
      <c r="A20" s="173" t="str">
        <f ca="1">'ARC 17'!$B$4</f>
        <v>ARC 17</v>
      </c>
      <c r="B20" s="54">
        <f>'ARC 17'!$F$11</f>
        <v>0</v>
      </c>
      <c r="C20">
        <f>'ARC 17'!$C$6</f>
        <v>0</v>
      </c>
      <c r="D20" t="e">
        <f>'ARC 17'!$E$33</f>
        <v>#N/A</v>
      </c>
      <c r="E20">
        <f>'ARC 17'!$C$8</f>
        <v>0</v>
      </c>
      <c r="F20" s="26">
        <f>'ARC 17'!$C$14</f>
        <v>1</v>
      </c>
      <c r="G20">
        <f>'ARC 17'!$F$7</f>
        <v>0</v>
      </c>
      <c r="H20">
        <f>'ARC 17'!$F$6</f>
        <v>0</v>
      </c>
      <c r="I20" t="str">
        <f>'ARC 17'!$C$21</f>
        <v/>
      </c>
      <c r="J20">
        <f>'ARC 17'!$F$3</f>
        <v>0</v>
      </c>
      <c r="K20" t="e">
        <f>'ARC 17'!$E$35</f>
        <v>#N/A</v>
      </c>
      <c r="L20" s="1">
        <f>'ARC 17'!$C$13</f>
        <v>0</v>
      </c>
      <c r="M20" s="1">
        <f>'ARC 17'!$F$13</f>
        <v>0</v>
      </c>
      <c r="N20" s="54">
        <f>'ARC 17'!$C$7</f>
        <v>0</v>
      </c>
      <c r="O20" t="str">
        <f>'ARC 17'!$F$18</f>
        <v/>
      </c>
      <c r="P20" s="193" t="e">
        <f>'ARC 17'!$C$44</f>
        <v>#N/A</v>
      </c>
      <c r="Q20" t="e">
        <f>'ARC 17'!$C$45</f>
        <v>#N/A</v>
      </c>
      <c r="R20" t="e">
        <f t="shared" si="3"/>
        <v>#N/A</v>
      </c>
      <c r="S20" s="269"/>
      <c r="T20">
        <f>'ARC 17'!$F$16</f>
        <v>0</v>
      </c>
      <c r="U20" t="str">
        <f>'ARC 17'!$H$33</f>
        <v>State Child Count</v>
      </c>
      <c r="V20">
        <f>'ARC 17'!$I$33</f>
        <v>0</v>
      </c>
      <c r="W20" s="54"/>
    </row>
    <row r="21" spans="1:23" x14ac:dyDescent="0.25">
      <c r="A21" s="173" t="str">
        <f ca="1">'ARC 18'!$B$4</f>
        <v>ARC 18</v>
      </c>
      <c r="B21" s="54">
        <f>'ARC 18'!$F$11</f>
        <v>0</v>
      </c>
      <c r="C21">
        <f>'ARC 18'!$C$6</f>
        <v>0</v>
      </c>
      <c r="D21" t="e">
        <f>'ARC 18'!$E$33</f>
        <v>#N/A</v>
      </c>
      <c r="E21">
        <f>'ARC 18'!$C$8</f>
        <v>0</v>
      </c>
      <c r="F21" s="26">
        <f>'ARC 18'!$C$14</f>
        <v>1</v>
      </c>
      <c r="G21">
        <f>'ARC 18'!$F$7</f>
        <v>0</v>
      </c>
      <c r="H21">
        <f>'ARC 18'!$F$6</f>
        <v>0</v>
      </c>
      <c r="I21" t="str">
        <f>'ARC 18'!$C$21</f>
        <v/>
      </c>
      <c r="J21">
        <f>'ARC 18'!$F$3</f>
        <v>0</v>
      </c>
      <c r="K21" t="e">
        <f>'ARC 18'!$E$35</f>
        <v>#N/A</v>
      </c>
      <c r="L21" s="1">
        <f>'ARC 18'!$C$13</f>
        <v>0</v>
      </c>
      <c r="M21" s="1">
        <f>'ARC 18'!$F$13</f>
        <v>0</v>
      </c>
      <c r="N21" s="54">
        <f>'ARC 18'!$C$7</f>
        <v>0</v>
      </c>
      <c r="O21" t="str">
        <f>'ARC 18'!$F$18</f>
        <v/>
      </c>
      <c r="P21" s="193" t="e">
        <f>'ARC 18'!$C$44</f>
        <v>#N/A</v>
      </c>
      <c r="Q21" t="e">
        <f>'ARC 18'!$C$45</f>
        <v>#N/A</v>
      </c>
      <c r="R21" t="e">
        <f t="shared" si="3"/>
        <v>#N/A</v>
      </c>
      <c r="S21" s="269"/>
      <c r="T21">
        <f>'ARC 18'!$F$16</f>
        <v>0</v>
      </c>
      <c r="U21" t="str">
        <f>'ARC 18'!$H$33</f>
        <v>State Child Count</v>
      </c>
      <c r="V21">
        <f>'ARC 18'!$I$33</f>
        <v>0</v>
      </c>
      <c r="W21" s="54"/>
    </row>
    <row r="22" spans="1:23" x14ac:dyDescent="0.25">
      <c r="A22" s="173" t="str">
        <f ca="1">'ARC 19'!$B$4</f>
        <v>ARC 19</v>
      </c>
      <c r="B22" s="54">
        <f>'ARC 19'!$F$11</f>
        <v>0</v>
      </c>
      <c r="C22">
        <f>'ARC 19'!$C$6</f>
        <v>0</v>
      </c>
      <c r="D22" t="e">
        <f>'ARC 19'!$E$33</f>
        <v>#N/A</v>
      </c>
      <c r="E22">
        <f>'ARC 19'!$C$8</f>
        <v>0</v>
      </c>
      <c r="F22" s="26">
        <f>'ARC 19'!$C$14</f>
        <v>1</v>
      </c>
      <c r="G22">
        <f>'ARC 19'!$F$7</f>
        <v>0</v>
      </c>
      <c r="H22">
        <f>'ARC 19'!$F$6</f>
        <v>0</v>
      </c>
      <c r="I22" t="str">
        <f>'ARC 19'!$C$21</f>
        <v/>
      </c>
      <c r="J22">
        <f>'ARC 19'!$F$3</f>
        <v>0</v>
      </c>
      <c r="K22" t="e">
        <f>'ARC 19'!$E$35</f>
        <v>#N/A</v>
      </c>
      <c r="L22" s="1">
        <f>'ARC 19'!$C$13</f>
        <v>0</v>
      </c>
      <c r="M22" s="1">
        <f>'ARC 19'!$F$13</f>
        <v>0</v>
      </c>
      <c r="N22" s="54">
        <f>'ARC 19'!$C$7</f>
        <v>0</v>
      </c>
      <c r="O22" t="str">
        <f>'ARC 19'!$F$18</f>
        <v/>
      </c>
      <c r="P22" s="193" t="e">
        <f>'ARC 19'!$C$44</f>
        <v>#N/A</v>
      </c>
      <c r="Q22" t="e">
        <f>'ARC 19'!$C$45</f>
        <v>#N/A</v>
      </c>
      <c r="R22" t="e">
        <f t="shared" si="3"/>
        <v>#N/A</v>
      </c>
      <c r="S22" s="269"/>
      <c r="T22">
        <f>'ARC 19'!$F$16</f>
        <v>0</v>
      </c>
      <c r="U22" t="str">
        <f>'ARC 19'!$H$33</f>
        <v>State Child Count</v>
      </c>
      <c r="V22">
        <f>'ARC 19'!$I$33</f>
        <v>0</v>
      </c>
      <c r="W22" s="54"/>
    </row>
    <row r="23" spans="1:23" x14ac:dyDescent="0.25">
      <c r="A23" s="173" t="str">
        <f ca="1">'ARC 20'!$B$4</f>
        <v>ARC 20</v>
      </c>
      <c r="B23" s="54">
        <f>'ARC 20'!$F$11</f>
        <v>0</v>
      </c>
      <c r="C23">
        <f>'ARC 20'!$C$6</f>
        <v>0</v>
      </c>
      <c r="D23" t="e">
        <f>'ARC 20'!$E$33</f>
        <v>#N/A</v>
      </c>
      <c r="E23">
        <f>'ARC 20'!$C$8</f>
        <v>0</v>
      </c>
      <c r="F23" s="26">
        <f>'ARC 20'!$C$14</f>
        <v>1</v>
      </c>
      <c r="G23">
        <f>'ARC 20'!$F$7</f>
        <v>0</v>
      </c>
      <c r="H23">
        <f>'ARC 20'!$F$6</f>
        <v>0</v>
      </c>
      <c r="I23" t="str">
        <f>'ARC 20'!$C$21</f>
        <v/>
      </c>
      <c r="J23">
        <f>'ARC 20'!$F$3</f>
        <v>0</v>
      </c>
      <c r="K23" t="e">
        <f>'ARC 20'!$E$35</f>
        <v>#N/A</v>
      </c>
      <c r="L23" s="1">
        <f>'ARC 20'!$C$13</f>
        <v>0</v>
      </c>
      <c r="M23" s="1">
        <f>'ARC 20'!$F$13</f>
        <v>0</v>
      </c>
      <c r="N23" s="54">
        <f>'ARC 20'!$C$7</f>
        <v>0</v>
      </c>
      <c r="O23" t="str">
        <f>'ARC 20'!$F$18</f>
        <v/>
      </c>
      <c r="P23" s="193" t="e">
        <f>'ARC 20'!$C$44</f>
        <v>#N/A</v>
      </c>
      <c r="Q23" t="e">
        <f>'ARC 20'!$C$45</f>
        <v>#N/A</v>
      </c>
      <c r="R23" t="e">
        <f t="shared" si="3"/>
        <v>#N/A</v>
      </c>
      <c r="S23" s="269"/>
      <c r="T23">
        <f>'ARC 20'!$F$16</f>
        <v>0</v>
      </c>
      <c r="U23" t="str">
        <f>'ARC 20'!$H$33</f>
        <v>State Child Count</v>
      </c>
      <c r="V23">
        <f>'ARC 20'!$I$33</f>
        <v>0</v>
      </c>
      <c r="W23" s="54"/>
    </row>
    <row r="24" spans="1:23" x14ac:dyDescent="0.25">
      <c r="B24" s="54"/>
      <c r="F24" s="26"/>
      <c r="L24" s="1"/>
      <c r="M24" s="1"/>
      <c r="N24" s="54"/>
    </row>
    <row r="25" spans="1:23" x14ac:dyDescent="0.25">
      <c r="B25" s="54"/>
      <c r="F25" s="26"/>
      <c r="L25" s="1"/>
      <c r="M25" s="1"/>
      <c r="N25" s="54"/>
    </row>
    <row r="26" spans="1:23" x14ac:dyDescent="0.25">
      <c r="B26" s="54"/>
      <c r="F26" s="26"/>
      <c r="L26" s="1"/>
      <c r="M26" s="1"/>
      <c r="N26" s="54"/>
    </row>
    <row r="27" spans="1:23" x14ac:dyDescent="0.25">
      <c r="B27" s="54"/>
      <c r="F27" s="26"/>
      <c r="L27" s="1"/>
      <c r="M27" s="1"/>
      <c r="N27" s="54"/>
    </row>
    <row r="28" spans="1:23" x14ac:dyDescent="0.25">
      <c r="B28" s="54"/>
      <c r="F28" s="26"/>
      <c r="L28" s="1"/>
      <c r="M28" s="1"/>
      <c r="N28" s="54"/>
    </row>
  </sheetData>
  <sheetProtection sheet="1" objects="1" scenarios="1" formatCells="0"/>
  <pageMargins left="0.25" right="0.25" top="0.5" bottom="0.5" header="0.3" footer="0.3"/>
  <pageSetup paperSize="5" scale="65" orientation="landscape" r:id="rId1"/>
  <headerFooter>
    <oddFooter>&amp;L&amp;9&amp;F&amp;R&amp;9Prepared by: County of San Mateo</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5" tint="0.39997558519241921"/>
  </sheetPr>
  <dimension ref="A1:N125"/>
  <sheetViews>
    <sheetView topLeftCell="A36" zoomScaleNormal="100" workbookViewId="0">
      <selection activeCell="G66" sqref="G66"/>
    </sheetView>
  </sheetViews>
  <sheetFormatPr defaultColWidth="10.5703125" defaultRowHeight="12.75" x14ac:dyDescent="0.2"/>
  <cols>
    <col min="1" max="1" width="12" style="57" customWidth="1"/>
    <col min="2" max="2" width="19" style="57" customWidth="1"/>
    <col min="3" max="3" width="17.85546875" style="57" customWidth="1"/>
    <col min="4" max="4" width="20.42578125" style="57" customWidth="1"/>
    <col min="5" max="14" width="19" style="57" customWidth="1"/>
    <col min="15" max="16384" width="10.5703125" style="57"/>
  </cols>
  <sheetData>
    <row r="1" spans="1:14" ht="40.5" hidden="1" customHeight="1" thickBot="1" x14ac:dyDescent="0.35">
      <c r="A1" s="55" t="s">
        <v>825</v>
      </c>
      <c r="B1" s="56"/>
      <c r="C1" s="56"/>
      <c r="D1" s="56"/>
      <c r="E1" s="56"/>
      <c r="F1" s="285" t="s">
        <v>838</v>
      </c>
      <c r="G1" s="285"/>
      <c r="H1" s="285"/>
      <c r="I1" s="285"/>
      <c r="J1" s="285"/>
      <c r="K1" s="285"/>
      <c r="L1" s="285"/>
      <c r="M1" s="285"/>
      <c r="N1" s="286"/>
    </row>
    <row r="2" spans="1:14" ht="15.75" hidden="1" x14ac:dyDescent="0.2">
      <c r="A2" s="58"/>
      <c r="B2" s="59"/>
      <c r="C2" s="60" t="s">
        <v>41</v>
      </c>
      <c r="D2" s="60" t="s">
        <v>41</v>
      </c>
      <c r="E2" s="60" t="s">
        <v>41</v>
      </c>
      <c r="F2" s="230" t="s">
        <v>41</v>
      </c>
      <c r="G2" s="230" t="s">
        <v>41</v>
      </c>
      <c r="H2" s="230" t="s">
        <v>41</v>
      </c>
      <c r="I2" s="230" t="s">
        <v>41</v>
      </c>
      <c r="J2" s="230" t="s">
        <v>41</v>
      </c>
      <c r="K2" s="230" t="s">
        <v>41</v>
      </c>
      <c r="L2" s="230" t="s">
        <v>41</v>
      </c>
      <c r="M2" s="230" t="s">
        <v>41</v>
      </c>
      <c r="N2" s="230" t="s">
        <v>41</v>
      </c>
    </row>
    <row r="3" spans="1:14" ht="24" hidden="1" customHeight="1" x14ac:dyDescent="0.25">
      <c r="A3" s="61"/>
      <c r="B3" s="27" t="s">
        <v>69</v>
      </c>
      <c r="C3" s="62">
        <v>41821</v>
      </c>
      <c r="D3" s="62">
        <v>42186</v>
      </c>
      <c r="E3" s="62">
        <v>42552</v>
      </c>
      <c r="F3" s="62">
        <v>42736</v>
      </c>
      <c r="G3" s="62">
        <v>42917</v>
      </c>
      <c r="H3" s="62">
        <v>43282</v>
      </c>
      <c r="I3" s="62">
        <v>43647</v>
      </c>
      <c r="J3" s="62">
        <v>44013</v>
      </c>
      <c r="K3" s="62">
        <v>44378</v>
      </c>
      <c r="L3" s="62">
        <v>44743</v>
      </c>
      <c r="M3" s="62">
        <v>45108</v>
      </c>
      <c r="N3" s="62">
        <v>45474</v>
      </c>
    </row>
    <row r="4" spans="1:14" ht="26.25" hidden="1" customHeight="1" thickBot="1" x14ac:dyDescent="0.25">
      <c r="A4" s="63"/>
      <c r="B4" s="28" t="s">
        <v>70</v>
      </c>
      <c r="C4" s="64">
        <v>42185</v>
      </c>
      <c r="D4" s="64">
        <v>42551</v>
      </c>
      <c r="E4" s="64">
        <v>42735</v>
      </c>
      <c r="F4" s="64">
        <v>42916</v>
      </c>
      <c r="G4" s="64">
        <v>43281</v>
      </c>
      <c r="H4" s="64">
        <v>43646</v>
      </c>
      <c r="I4" s="64">
        <v>44012</v>
      </c>
      <c r="J4" s="64">
        <v>44377</v>
      </c>
      <c r="K4" s="64">
        <v>44742</v>
      </c>
      <c r="L4" s="64">
        <v>45107</v>
      </c>
      <c r="M4" s="64">
        <v>45473</v>
      </c>
      <c r="N4" s="64">
        <v>45838</v>
      </c>
    </row>
    <row r="5" spans="1:14" ht="21" hidden="1" customHeight="1" thickBot="1" x14ac:dyDescent="0.25">
      <c r="A5" s="63" t="s">
        <v>52</v>
      </c>
      <c r="B5" s="63" t="s">
        <v>5</v>
      </c>
      <c r="C5" s="65" t="s">
        <v>61</v>
      </c>
      <c r="D5" s="65" t="s">
        <v>62</v>
      </c>
      <c r="E5" s="65" t="s">
        <v>63</v>
      </c>
      <c r="F5" s="222" t="s">
        <v>827</v>
      </c>
      <c r="G5" s="222" t="s">
        <v>64</v>
      </c>
      <c r="H5" s="222" t="s">
        <v>65</v>
      </c>
      <c r="I5" s="222" t="s">
        <v>831</v>
      </c>
      <c r="J5" s="222" t="s">
        <v>832</v>
      </c>
      <c r="K5" s="222" t="s">
        <v>833</v>
      </c>
      <c r="L5" s="222" t="s">
        <v>834</v>
      </c>
      <c r="M5" s="222" t="s">
        <v>835</v>
      </c>
      <c r="N5" s="222" t="s">
        <v>836</v>
      </c>
    </row>
    <row r="6" spans="1:14" ht="21" hidden="1" customHeight="1" thickBot="1" x14ac:dyDescent="0.25">
      <c r="A6" s="66" t="s">
        <v>42</v>
      </c>
      <c r="B6" s="67">
        <v>1</v>
      </c>
      <c r="C6" s="68">
        <v>671</v>
      </c>
      <c r="D6" s="68">
        <v>688</v>
      </c>
      <c r="E6" s="68">
        <v>707</v>
      </c>
      <c r="F6" s="223">
        <v>707</v>
      </c>
      <c r="G6" s="223"/>
      <c r="H6" s="223"/>
      <c r="I6" s="223"/>
      <c r="J6" s="223"/>
      <c r="K6" s="223"/>
      <c r="L6" s="223"/>
      <c r="M6" s="223"/>
      <c r="N6" s="223"/>
    </row>
    <row r="7" spans="1:14" ht="21" hidden="1" customHeight="1" thickBot="1" x14ac:dyDescent="0.25">
      <c r="A7" s="66" t="s">
        <v>43</v>
      </c>
      <c r="B7" s="67">
        <v>2</v>
      </c>
      <c r="C7" s="68">
        <v>726</v>
      </c>
      <c r="D7" s="68">
        <v>744</v>
      </c>
      <c r="E7" s="68">
        <v>765</v>
      </c>
      <c r="F7" s="223">
        <v>765</v>
      </c>
      <c r="G7" s="223"/>
      <c r="H7" s="223"/>
      <c r="I7" s="223"/>
      <c r="J7" s="223"/>
      <c r="K7" s="223"/>
      <c r="L7" s="223"/>
      <c r="M7" s="223"/>
      <c r="N7" s="223"/>
    </row>
    <row r="8" spans="1:14" ht="21" hidden="1" customHeight="1" thickBot="1" x14ac:dyDescent="0.25">
      <c r="A8" s="66" t="s">
        <v>44</v>
      </c>
      <c r="B8" s="67">
        <v>3</v>
      </c>
      <c r="C8" s="68">
        <v>764</v>
      </c>
      <c r="D8" s="68">
        <v>783</v>
      </c>
      <c r="E8" s="68">
        <v>805</v>
      </c>
      <c r="F8" s="223">
        <v>805</v>
      </c>
      <c r="G8" s="223"/>
      <c r="H8" s="223"/>
      <c r="I8" s="223"/>
      <c r="J8" s="223"/>
      <c r="K8" s="223"/>
      <c r="L8" s="223"/>
      <c r="M8" s="223"/>
      <c r="N8" s="223"/>
    </row>
    <row r="9" spans="1:14" ht="21" hidden="1" customHeight="1" thickBot="1" x14ac:dyDescent="0.25">
      <c r="A9" s="66" t="s">
        <v>45</v>
      </c>
      <c r="B9" s="67">
        <v>4</v>
      </c>
      <c r="C9" s="68">
        <v>800</v>
      </c>
      <c r="D9" s="68">
        <v>820</v>
      </c>
      <c r="E9" s="68">
        <v>843</v>
      </c>
      <c r="F9" s="223">
        <v>843</v>
      </c>
      <c r="G9" s="223"/>
      <c r="H9" s="223"/>
      <c r="I9" s="223"/>
      <c r="J9" s="223"/>
      <c r="K9" s="223"/>
      <c r="L9" s="223"/>
      <c r="M9" s="223"/>
      <c r="N9" s="223"/>
    </row>
    <row r="10" spans="1:14" ht="21" hidden="1" customHeight="1" thickBot="1" x14ac:dyDescent="0.25">
      <c r="A10" s="66" t="s">
        <v>46</v>
      </c>
      <c r="B10" s="67">
        <v>5</v>
      </c>
      <c r="C10" s="68">
        <v>838</v>
      </c>
      <c r="D10" s="68">
        <v>859</v>
      </c>
      <c r="E10" s="68">
        <v>883</v>
      </c>
      <c r="F10" s="223">
        <v>883</v>
      </c>
      <c r="G10" s="223"/>
      <c r="H10" s="223"/>
      <c r="I10" s="223"/>
      <c r="J10" s="223"/>
      <c r="K10" s="223"/>
      <c r="L10" s="223"/>
      <c r="M10" s="223"/>
      <c r="N10" s="223"/>
    </row>
    <row r="11" spans="1:14" hidden="1" x14ac:dyDescent="0.2"/>
    <row r="12" spans="1:14" ht="13.5" thickBot="1" x14ac:dyDescent="0.25"/>
    <row r="13" spans="1:14" ht="40.5" customHeight="1" thickBot="1" x14ac:dyDescent="0.35">
      <c r="A13" s="55" t="s">
        <v>826</v>
      </c>
      <c r="B13" s="56"/>
      <c r="C13" s="56"/>
      <c r="D13" s="56"/>
      <c r="E13" s="56"/>
      <c r="F13" s="231"/>
      <c r="G13" s="232"/>
      <c r="H13" s="232"/>
      <c r="I13" s="232"/>
      <c r="J13" s="232" t="s">
        <v>837</v>
      </c>
      <c r="K13" s="232"/>
      <c r="L13" s="232"/>
      <c r="M13" s="232"/>
      <c r="N13" s="233"/>
    </row>
    <row r="14" spans="1:14" ht="15.75" x14ac:dyDescent="0.2">
      <c r="A14" s="58"/>
      <c r="B14" s="59"/>
      <c r="C14" s="60" t="s">
        <v>41</v>
      </c>
      <c r="D14" s="60" t="s">
        <v>41</v>
      </c>
      <c r="E14" s="59" t="s">
        <v>41</v>
      </c>
      <c r="F14" s="230" t="s">
        <v>41</v>
      </c>
      <c r="G14" s="230" t="s">
        <v>41</v>
      </c>
      <c r="H14" s="230" t="s">
        <v>41</v>
      </c>
      <c r="I14" s="230" t="s">
        <v>41</v>
      </c>
      <c r="J14" s="230" t="s">
        <v>41</v>
      </c>
      <c r="K14" s="230" t="s">
        <v>41</v>
      </c>
      <c r="L14" s="230" t="s">
        <v>41</v>
      </c>
      <c r="M14" s="230" t="s">
        <v>41</v>
      </c>
      <c r="N14" s="230" t="s">
        <v>41</v>
      </c>
    </row>
    <row r="15" spans="1:14" ht="24" customHeight="1" x14ac:dyDescent="0.25">
      <c r="A15" s="61"/>
      <c r="B15" s="27" t="s">
        <v>69</v>
      </c>
      <c r="C15" s="62">
        <v>41821</v>
      </c>
      <c r="D15" s="62">
        <v>42186</v>
      </c>
      <c r="E15" s="224">
        <v>42552</v>
      </c>
      <c r="F15" s="62">
        <v>42736</v>
      </c>
      <c r="G15" s="62">
        <v>42917</v>
      </c>
      <c r="H15" s="62">
        <v>43282</v>
      </c>
      <c r="I15" s="62">
        <v>43647</v>
      </c>
      <c r="J15" s="62">
        <v>44013</v>
      </c>
      <c r="K15" s="62">
        <v>44378</v>
      </c>
      <c r="L15" s="62">
        <v>44743</v>
      </c>
      <c r="M15" s="62">
        <v>45108</v>
      </c>
      <c r="N15" s="62">
        <v>45474</v>
      </c>
    </row>
    <row r="16" spans="1:14" ht="26.25" customHeight="1" thickBot="1" x14ac:dyDescent="0.25">
      <c r="A16" s="63"/>
      <c r="B16" s="28" t="s">
        <v>70</v>
      </c>
      <c r="C16" s="64">
        <v>42185</v>
      </c>
      <c r="D16" s="64">
        <v>42551</v>
      </c>
      <c r="E16" s="225">
        <v>42735</v>
      </c>
      <c r="F16" s="64">
        <v>42916</v>
      </c>
      <c r="G16" s="64">
        <v>43281</v>
      </c>
      <c r="H16" s="64">
        <v>43646</v>
      </c>
      <c r="I16" s="64">
        <v>44012</v>
      </c>
      <c r="J16" s="64">
        <v>44377</v>
      </c>
      <c r="K16" s="64">
        <v>44742</v>
      </c>
      <c r="L16" s="64">
        <v>45107</v>
      </c>
      <c r="M16" s="64">
        <v>45473</v>
      </c>
      <c r="N16" s="64">
        <v>45838</v>
      </c>
    </row>
    <row r="17" spans="1:14" ht="21" customHeight="1" thickBot="1" x14ac:dyDescent="0.25">
      <c r="A17" s="63" t="s">
        <v>52</v>
      </c>
      <c r="B17" s="63" t="s">
        <v>829</v>
      </c>
      <c r="C17" s="65" t="s">
        <v>61</v>
      </c>
      <c r="D17" s="65" t="s">
        <v>62</v>
      </c>
      <c r="E17" s="226" t="s">
        <v>63</v>
      </c>
      <c r="F17" s="228" t="s">
        <v>827</v>
      </c>
      <c r="G17" s="65" t="s">
        <v>64</v>
      </c>
      <c r="H17" s="65" t="s">
        <v>65</v>
      </c>
      <c r="I17" s="65" t="s">
        <v>831</v>
      </c>
      <c r="J17" s="65" t="s">
        <v>832</v>
      </c>
      <c r="K17" s="65" t="s">
        <v>833</v>
      </c>
      <c r="L17" s="65" t="s">
        <v>834</v>
      </c>
      <c r="M17" s="65" t="s">
        <v>835</v>
      </c>
      <c r="N17" s="65" t="s">
        <v>836</v>
      </c>
    </row>
    <row r="18" spans="1:14" ht="21" customHeight="1" thickBot="1" x14ac:dyDescent="0.25">
      <c r="A18" s="66" t="s">
        <v>42</v>
      </c>
      <c r="B18" s="67">
        <v>1</v>
      </c>
      <c r="C18" s="68">
        <v>671</v>
      </c>
      <c r="D18" s="68">
        <v>688</v>
      </c>
      <c r="E18" s="227">
        <v>707</v>
      </c>
      <c r="F18" s="229">
        <v>889</v>
      </c>
      <c r="G18" s="68"/>
      <c r="H18" s="68"/>
      <c r="I18" s="68"/>
      <c r="J18" s="68"/>
      <c r="K18" s="68"/>
      <c r="L18" s="68"/>
      <c r="M18" s="68"/>
      <c r="N18" s="68"/>
    </row>
    <row r="19" spans="1:14" ht="21" customHeight="1" thickBot="1" x14ac:dyDescent="0.25">
      <c r="A19" s="66" t="s">
        <v>43</v>
      </c>
      <c r="B19" s="67">
        <v>2</v>
      </c>
      <c r="C19" s="68">
        <v>726</v>
      </c>
      <c r="D19" s="68">
        <v>744</v>
      </c>
      <c r="E19" s="227">
        <v>765</v>
      </c>
      <c r="F19" s="229">
        <v>889</v>
      </c>
      <c r="G19" s="68"/>
      <c r="H19" s="68"/>
      <c r="I19" s="68"/>
      <c r="J19" s="68"/>
      <c r="K19" s="68"/>
      <c r="L19" s="68"/>
      <c r="M19" s="68"/>
      <c r="N19" s="68"/>
    </row>
    <row r="20" spans="1:14" ht="21" customHeight="1" thickBot="1" x14ac:dyDescent="0.25">
      <c r="A20" s="66" t="s">
        <v>44</v>
      </c>
      <c r="B20" s="67">
        <v>3</v>
      </c>
      <c r="C20" s="68">
        <v>764</v>
      </c>
      <c r="D20" s="68">
        <v>783</v>
      </c>
      <c r="E20" s="227">
        <v>805</v>
      </c>
      <c r="F20" s="229">
        <v>889</v>
      </c>
      <c r="G20" s="68"/>
      <c r="H20" s="68"/>
      <c r="I20" s="68"/>
      <c r="J20" s="68"/>
      <c r="K20" s="68"/>
      <c r="L20" s="68"/>
      <c r="M20" s="68"/>
      <c r="N20" s="68"/>
    </row>
    <row r="21" spans="1:14" ht="21" customHeight="1" thickBot="1" x14ac:dyDescent="0.25">
      <c r="A21" s="66" t="s">
        <v>45</v>
      </c>
      <c r="B21" s="67">
        <v>4</v>
      </c>
      <c r="C21" s="68">
        <v>800</v>
      </c>
      <c r="D21" s="68">
        <v>820</v>
      </c>
      <c r="E21" s="227">
        <v>843</v>
      </c>
      <c r="F21" s="229">
        <v>889</v>
      </c>
      <c r="G21" s="68"/>
      <c r="H21" s="68"/>
      <c r="I21" s="68"/>
      <c r="J21" s="68"/>
      <c r="K21" s="68"/>
      <c r="L21" s="68"/>
      <c r="M21" s="68"/>
      <c r="N21" s="68"/>
    </row>
    <row r="22" spans="1:14" ht="21" customHeight="1" thickBot="1" x14ac:dyDescent="0.25">
      <c r="A22" s="66" t="s">
        <v>46</v>
      </c>
      <c r="B22" s="67">
        <v>5</v>
      </c>
      <c r="C22" s="68">
        <v>838</v>
      </c>
      <c r="D22" s="68">
        <v>859</v>
      </c>
      <c r="E22" s="227">
        <v>883</v>
      </c>
      <c r="F22" s="229">
        <v>889</v>
      </c>
      <c r="G22" s="68"/>
      <c r="H22" s="68"/>
      <c r="I22" s="68"/>
      <c r="J22" s="68"/>
      <c r="K22" s="68"/>
      <c r="L22" s="68"/>
      <c r="M22" s="68"/>
      <c r="N22" s="68"/>
    </row>
    <row r="24" spans="1:14" ht="13.5" thickBot="1" x14ac:dyDescent="0.25"/>
    <row r="25" spans="1:14" ht="45" customHeight="1" thickBot="1" x14ac:dyDescent="0.35">
      <c r="A25" s="55" t="s">
        <v>813</v>
      </c>
      <c r="B25" s="56"/>
      <c r="C25" s="56"/>
      <c r="D25" s="56"/>
      <c r="E25" s="56"/>
      <c r="F25" s="56"/>
      <c r="G25" s="56"/>
      <c r="H25" s="56"/>
      <c r="I25" s="56"/>
      <c r="J25" s="56"/>
      <c r="K25" s="56"/>
      <c r="L25" s="56"/>
      <c r="M25" s="56"/>
      <c r="N25" s="56"/>
    </row>
    <row r="26" spans="1:14" ht="15.75" x14ac:dyDescent="0.2">
      <c r="B26" s="58"/>
      <c r="C26" s="60" t="s">
        <v>41</v>
      </c>
      <c r="D26" s="60" t="s">
        <v>41</v>
      </c>
      <c r="E26" s="60" t="s">
        <v>41</v>
      </c>
      <c r="F26" s="60" t="s">
        <v>41</v>
      </c>
      <c r="G26" s="60" t="s">
        <v>41</v>
      </c>
      <c r="H26" s="60"/>
      <c r="I26" s="60"/>
      <c r="J26" s="60"/>
      <c r="K26" s="60"/>
      <c r="L26" s="60"/>
      <c r="M26" s="60"/>
      <c r="N26" s="60"/>
    </row>
    <row r="27" spans="1:14" ht="28.5" customHeight="1" x14ac:dyDescent="0.2">
      <c r="B27" s="69"/>
      <c r="C27" s="62">
        <v>41730</v>
      </c>
      <c r="D27" s="62">
        <v>42095</v>
      </c>
      <c r="E27" s="62">
        <v>42552</v>
      </c>
      <c r="F27" s="62">
        <v>42644</v>
      </c>
      <c r="G27" s="62">
        <v>42826</v>
      </c>
      <c r="H27" s="62"/>
      <c r="I27" s="62"/>
      <c r="J27" s="62"/>
      <c r="K27" s="62"/>
      <c r="L27" s="62"/>
      <c r="M27" s="62"/>
      <c r="N27" s="62"/>
    </row>
    <row r="28" spans="1:14" ht="23.25" customHeight="1" thickBot="1" x14ac:dyDescent="0.25">
      <c r="B28" s="63" t="s">
        <v>47</v>
      </c>
      <c r="C28" s="64">
        <v>42094</v>
      </c>
      <c r="D28" s="64">
        <v>42551</v>
      </c>
      <c r="E28" s="64">
        <v>42643</v>
      </c>
      <c r="F28" s="64">
        <v>42825</v>
      </c>
      <c r="G28" s="64">
        <v>43190</v>
      </c>
      <c r="H28" s="64"/>
      <c r="I28" s="64"/>
      <c r="J28" s="64"/>
      <c r="K28" s="64"/>
      <c r="L28" s="64"/>
      <c r="M28" s="64"/>
      <c r="N28" s="64"/>
    </row>
    <row r="29" spans="1:14" ht="23.25" customHeight="1" thickBot="1" x14ac:dyDescent="0.25">
      <c r="B29" s="63"/>
      <c r="C29" s="65" t="s">
        <v>60</v>
      </c>
      <c r="D29" s="65" t="s">
        <v>66</v>
      </c>
      <c r="E29" s="70" t="s">
        <v>67</v>
      </c>
      <c r="F29" s="70" t="s">
        <v>828</v>
      </c>
      <c r="G29" s="70" t="s">
        <v>68</v>
      </c>
      <c r="H29" s="70"/>
      <c r="I29" s="70"/>
      <c r="J29" s="70"/>
      <c r="K29" s="70"/>
      <c r="L29" s="70"/>
      <c r="M29" s="70"/>
      <c r="N29" s="70"/>
    </row>
    <row r="30" spans="1:14" ht="21" customHeight="1" thickBot="1" x14ac:dyDescent="0.25">
      <c r="B30" s="71">
        <v>1</v>
      </c>
      <c r="C30" s="68">
        <v>369</v>
      </c>
      <c r="D30" s="68">
        <f>ROUND(C30*1.05,0)</f>
        <v>387</v>
      </c>
      <c r="E30" s="68">
        <v>387</v>
      </c>
      <c r="F30" s="68">
        <v>392</v>
      </c>
      <c r="G30" s="68">
        <v>392</v>
      </c>
      <c r="H30" s="68"/>
      <c r="I30" s="68"/>
      <c r="J30" s="68"/>
      <c r="K30" s="68"/>
      <c r="L30" s="68"/>
      <c r="M30" s="68"/>
      <c r="N30" s="68"/>
    </row>
    <row r="31" spans="1:14" ht="21" customHeight="1" thickBot="1" x14ac:dyDescent="0.25">
      <c r="B31" s="71">
        <v>2</v>
      </c>
      <c r="C31" s="68">
        <v>351</v>
      </c>
      <c r="D31" s="68">
        <v>369</v>
      </c>
      <c r="E31" s="68">
        <v>369</v>
      </c>
      <c r="F31" s="68">
        <v>374</v>
      </c>
      <c r="G31" s="68">
        <v>374</v>
      </c>
      <c r="H31" s="68"/>
      <c r="I31" s="68"/>
      <c r="J31" s="68"/>
      <c r="K31" s="68"/>
      <c r="L31" s="68"/>
      <c r="M31" s="68"/>
      <c r="N31" s="68"/>
    </row>
    <row r="33" spans="1:14" x14ac:dyDescent="0.2">
      <c r="A33" s="72"/>
      <c r="B33" s="72"/>
      <c r="C33" s="72"/>
      <c r="D33" s="72"/>
    </row>
    <row r="34" spans="1:14" x14ac:dyDescent="0.2">
      <c r="A34" s="72"/>
      <c r="B34" s="72"/>
      <c r="C34" s="72"/>
      <c r="D34" s="72"/>
    </row>
    <row r="35" spans="1:14" x14ac:dyDescent="0.2">
      <c r="A35" s="72"/>
      <c r="B35" s="72"/>
      <c r="C35" s="72"/>
      <c r="D35" s="72"/>
    </row>
    <row r="36" spans="1:14" ht="40.5" customHeight="1" thickBot="1" x14ac:dyDescent="0.35">
      <c r="A36" s="73" t="s">
        <v>48</v>
      </c>
      <c r="B36" s="74"/>
      <c r="C36" s="75"/>
      <c r="D36" s="75"/>
      <c r="E36" s="75"/>
      <c r="F36" s="75"/>
      <c r="G36" s="75"/>
      <c r="H36" s="75"/>
      <c r="I36" s="75"/>
      <c r="J36" s="75"/>
      <c r="K36" s="75"/>
      <c r="L36" s="75"/>
      <c r="M36" s="75"/>
      <c r="N36" s="75"/>
    </row>
    <row r="37" spans="1:14" s="80" customFormat="1" ht="41.25" customHeight="1" thickBot="1" x14ac:dyDescent="0.25">
      <c r="A37" s="109" t="s">
        <v>49</v>
      </c>
      <c r="B37" s="110" t="s">
        <v>20</v>
      </c>
      <c r="C37" s="111" t="s">
        <v>53</v>
      </c>
      <c r="D37" s="76"/>
      <c r="E37" s="77"/>
      <c r="F37" s="78"/>
      <c r="G37" s="78"/>
      <c r="H37" s="78"/>
      <c r="I37" s="78"/>
      <c r="J37" s="78"/>
      <c r="K37" s="78"/>
      <c r="L37" s="78"/>
      <c r="M37" s="78"/>
      <c r="N37" s="78"/>
    </row>
    <row r="38" spans="1:14" s="80" customFormat="1" ht="21" customHeight="1" thickBot="1" x14ac:dyDescent="0.3">
      <c r="A38" s="81" t="s">
        <v>8</v>
      </c>
      <c r="B38" s="81" t="s">
        <v>21</v>
      </c>
      <c r="C38" s="82" t="s">
        <v>54</v>
      </c>
      <c r="D38" s="83"/>
      <c r="E38" s="84"/>
      <c r="F38" s="85"/>
      <c r="G38" s="86"/>
      <c r="H38" s="86"/>
      <c r="I38" s="86"/>
      <c r="J38" s="86"/>
      <c r="K38" s="86"/>
      <c r="L38" s="86"/>
      <c r="M38" s="86"/>
      <c r="N38" s="86"/>
    </row>
    <row r="39" spans="1:14" s="80" customFormat="1" ht="21" customHeight="1" thickBot="1" x14ac:dyDescent="0.3">
      <c r="A39" s="81" t="s">
        <v>9</v>
      </c>
      <c r="B39" s="81" t="s">
        <v>21</v>
      </c>
      <c r="C39" s="82" t="s">
        <v>55</v>
      </c>
      <c r="D39" s="87"/>
      <c r="E39" s="84"/>
      <c r="F39" s="85"/>
      <c r="G39" s="86"/>
      <c r="H39" s="86"/>
      <c r="I39" s="86"/>
      <c r="J39" s="86"/>
      <c r="K39" s="86"/>
      <c r="L39" s="86"/>
      <c r="M39" s="86"/>
      <c r="N39" s="86"/>
    </row>
    <row r="40" spans="1:14" s="80" customFormat="1" ht="21" customHeight="1" thickBot="1" x14ac:dyDescent="0.3">
      <c r="A40" s="81" t="s">
        <v>10</v>
      </c>
      <c r="B40" s="81" t="s">
        <v>21</v>
      </c>
      <c r="C40" s="82" t="s">
        <v>56</v>
      </c>
      <c r="D40" s="87"/>
      <c r="E40" s="84"/>
      <c r="F40" s="85"/>
      <c r="G40" s="86"/>
      <c r="H40" s="86"/>
      <c r="I40" s="86"/>
      <c r="J40" s="86"/>
      <c r="K40" s="86"/>
      <c r="L40" s="86"/>
      <c r="M40" s="86"/>
      <c r="N40" s="86"/>
    </row>
    <row r="41" spans="1:14" s="80" customFormat="1" ht="21" customHeight="1" thickBot="1" x14ac:dyDescent="0.3">
      <c r="A41" s="81" t="s">
        <v>11</v>
      </c>
      <c r="B41" s="81" t="s">
        <v>22</v>
      </c>
      <c r="C41" s="82" t="s">
        <v>50</v>
      </c>
      <c r="D41" s="87"/>
      <c r="E41" s="84"/>
      <c r="F41" s="85"/>
      <c r="G41" s="86"/>
      <c r="H41" s="86"/>
      <c r="I41" s="86"/>
      <c r="J41" s="86"/>
      <c r="K41" s="86"/>
      <c r="L41" s="86"/>
      <c r="M41" s="86"/>
      <c r="N41" s="86"/>
    </row>
    <row r="42" spans="1:14" s="80" customFormat="1" ht="21" customHeight="1" thickBot="1" x14ac:dyDescent="0.3">
      <c r="A42" s="88" t="s">
        <v>12</v>
      </c>
      <c r="B42" s="88" t="s">
        <v>22</v>
      </c>
      <c r="C42" s="82" t="s">
        <v>57</v>
      </c>
      <c r="D42" s="87"/>
      <c r="E42" s="84"/>
      <c r="F42" s="85"/>
      <c r="G42" s="86"/>
      <c r="H42" s="86"/>
      <c r="I42" s="86"/>
      <c r="J42" s="86"/>
      <c r="K42" s="86"/>
      <c r="L42" s="86"/>
      <c r="M42" s="86"/>
      <c r="N42" s="86"/>
    </row>
    <row r="43" spans="1:14" x14ac:dyDescent="0.2">
      <c r="B43" s="72"/>
      <c r="C43" s="72"/>
      <c r="D43" s="72"/>
    </row>
    <row r="45" spans="1:14" s="89" customFormat="1" ht="15.75" thickBot="1" x14ac:dyDescent="0.3">
      <c r="A45" s="89" t="s">
        <v>51</v>
      </c>
    </row>
    <row r="46" spans="1:14" s="89" customFormat="1" ht="15.75" thickBot="1" x14ac:dyDescent="0.3">
      <c r="A46" s="81" t="s">
        <v>13</v>
      </c>
    </row>
    <row r="47" spans="1:14" s="89" customFormat="1" ht="15.75" thickBot="1" x14ac:dyDescent="0.3">
      <c r="A47" s="88" t="s">
        <v>14</v>
      </c>
    </row>
    <row r="49" spans="1:14" ht="15.75" thickBot="1" x14ac:dyDescent="0.3">
      <c r="A49" s="97"/>
      <c r="B49" s="99"/>
      <c r="C49" s="97"/>
      <c r="E49" s="97"/>
    </row>
    <row r="50" spans="1:14" ht="15" x14ac:dyDescent="0.25">
      <c r="A50" s="144"/>
      <c r="B50" s="122" t="s">
        <v>248</v>
      </c>
      <c r="C50" s="145"/>
      <c r="D50" s="146"/>
      <c r="E50" s="122" t="s">
        <v>252</v>
      </c>
      <c r="F50" s="122" t="s">
        <v>247</v>
      </c>
      <c r="G50" s="122"/>
      <c r="H50" s="122"/>
      <c r="I50" s="122" t="s">
        <v>249</v>
      </c>
      <c r="J50" s="122"/>
      <c r="K50" s="122"/>
      <c r="L50" s="122" t="s">
        <v>294</v>
      </c>
      <c r="M50" s="122"/>
      <c r="N50" s="122"/>
    </row>
    <row r="51" spans="1:14" ht="15" x14ac:dyDescent="0.25">
      <c r="A51" s="147"/>
      <c r="B51" s="72"/>
      <c r="C51" s="148"/>
      <c r="D51" s="72"/>
      <c r="E51" s="72"/>
      <c r="F51" s="79"/>
      <c r="G51" s="120" t="s">
        <v>8</v>
      </c>
      <c r="H51" s="120" t="s">
        <v>9</v>
      </c>
      <c r="I51" s="120" t="s">
        <v>10</v>
      </c>
      <c r="J51" s="120" t="s">
        <v>11</v>
      </c>
      <c r="K51" s="120" t="s">
        <v>12</v>
      </c>
      <c r="L51" s="120"/>
      <c r="M51" s="120"/>
      <c r="N51" s="120"/>
    </row>
    <row r="52" spans="1:14" ht="15" x14ac:dyDescent="0.25">
      <c r="A52" s="123" t="s">
        <v>848</v>
      </c>
      <c r="B52" s="149"/>
      <c r="C52" s="148"/>
      <c r="D52" s="72"/>
      <c r="E52" s="143" t="s">
        <v>235</v>
      </c>
      <c r="F52" s="121">
        <v>1</v>
      </c>
      <c r="G52" s="79" t="s">
        <v>250</v>
      </c>
      <c r="H52" s="79" t="s">
        <v>250</v>
      </c>
      <c r="I52" s="79" t="s">
        <v>250</v>
      </c>
      <c r="J52" s="79">
        <v>0</v>
      </c>
      <c r="K52" s="79">
        <v>0</v>
      </c>
      <c r="L52" s="79" t="s">
        <v>295</v>
      </c>
      <c r="M52" s="79"/>
      <c r="N52" s="79"/>
    </row>
    <row r="53" spans="1:14" ht="15" x14ac:dyDescent="0.25">
      <c r="A53" s="123" t="s">
        <v>206</v>
      </c>
      <c r="B53" s="149"/>
      <c r="C53" s="148"/>
      <c r="D53" s="72"/>
      <c r="E53" s="143" t="s">
        <v>236</v>
      </c>
      <c r="F53" s="121">
        <v>1</v>
      </c>
      <c r="G53" s="79" t="s">
        <v>250</v>
      </c>
      <c r="H53" s="79" t="s">
        <v>250</v>
      </c>
      <c r="I53" s="79" t="s">
        <v>250</v>
      </c>
      <c r="J53" s="79">
        <v>0</v>
      </c>
      <c r="K53" s="79">
        <v>0</v>
      </c>
      <c r="L53" s="79" t="s">
        <v>295</v>
      </c>
      <c r="M53" s="79"/>
      <c r="N53" s="79"/>
    </row>
    <row r="54" spans="1:14" ht="15" x14ac:dyDescent="0.25">
      <c r="A54" s="123" t="s">
        <v>202</v>
      </c>
      <c r="B54" s="149"/>
      <c r="C54" s="148"/>
      <c r="D54" s="72"/>
      <c r="E54" s="143" t="s">
        <v>237</v>
      </c>
      <c r="F54" s="121">
        <v>0</v>
      </c>
      <c r="G54" s="79">
        <v>0</v>
      </c>
      <c r="H54" s="79">
        <v>0</v>
      </c>
      <c r="I54" s="79">
        <v>0</v>
      </c>
      <c r="J54" s="79">
        <v>0</v>
      </c>
      <c r="K54" s="79">
        <v>0</v>
      </c>
      <c r="L54" s="79" t="s">
        <v>296</v>
      </c>
      <c r="M54" s="79"/>
      <c r="N54" s="79"/>
    </row>
    <row r="55" spans="1:14" ht="15" x14ac:dyDescent="0.25">
      <c r="A55" s="123" t="s">
        <v>290</v>
      </c>
      <c r="B55" s="142"/>
      <c r="C55" s="148"/>
      <c r="D55" s="72"/>
      <c r="E55" s="143" t="s">
        <v>289</v>
      </c>
      <c r="F55" s="120">
        <v>0</v>
      </c>
      <c r="G55" s="79" t="s">
        <v>251</v>
      </c>
      <c r="H55" s="79" t="s">
        <v>251</v>
      </c>
      <c r="I55" s="79" t="s">
        <v>251</v>
      </c>
      <c r="J55" s="79">
        <v>0</v>
      </c>
      <c r="K55" s="79">
        <v>0</v>
      </c>
      <c r="L55" s="79" t="s">
        <v>296</v>
      </c>
      <c r="M55" s="79"/>
      <c r="N55" s="79"/>
    </row>
    <row r="56" spans="1:14" ht="15" x14ac:dyDescent="0.25">
      <c r="A56" s="123" t="s">
        <v>245</v>
      </c>
      <c r="B56" s="149"/>
      <c r="C56" s="148"/>
      <c r="D56" s="72"/>
      <c r="E56" s="143" t="s">
        <v>241</v>
      </c>
      <c r="F56" s="121">
        <v>0</v>
      </c>
      <c r="G56" s="79">
        <v>0</v>
      </c>
      <c r="H56" s="79">
        <v>0</v>
      </c>
      <c r="I56" s="79">
        <v>0</v>
      </c>
      <c r="J56" s="79">
        <v>0</v>
      </c>
      <c r="K56" s="79">
        <v>0</v>
      </c>
      <c r="L56" s="79" t="s">
        <v>296</v>
      </c>
      <c r="M56" s="79"/>
      <c r="N56" s="79"/>
    </row>
    <row r="57" spans="1:14" ht="15" x14ac:dyDescent="0.25">
      <c r="A57" s="123" t="s">
        <v>246</v>
      </c>
      <c r="B57" s="149"/>
      <c r="C57" s="148"/>
      <c r="D57" s="72"/>
      <c r="E57" s="143" t="s">
        <v>238</v>
      </c>
      <c r="F57" s="121">
        <v>0</v>
      </c>
      <c r="G57" s="79">
        <v>0</v>
      </c>
      <c r="H57" s="79">
        <v>0</v>
      </c>
      <c r="I57" s="79">
        <v>0</v>
      </c>
      <c r="J57" s="79">
        <v>0</v>
      </c>
      <c r="K57" s="79">
        <v>0</v>
      </c>
      <c r="L57" s="79" t="s">
        <v>301</v>
      </c>
      <c r="M57" s="79"/>
      <c r="N57" s="79"/>
    </row>
    <row r="58" spans="1:14" ht="15" x14ac:dyDescent="0.25">
      <c r="A58" s="31" t="s">
        <v>849</v>
      </c>
      <c r="B58" s="142"/>
      <c r="C58" s="148"/>
      <c r="D58" s="72"/>
      <c r="E58" s="143" t="s">
        <v>846</v>
      </c>
      <c r="F58" s="120">
        <v>0</v>
      </c>
      <c r="G58" s="79" t="s">
        <v>847</v>
      </c>
      <c r="H58" s="79" t="s">
        <v>847</v>
      </c>
      <c r="I58" s="79" t="s">
        <v>847</v>
      </c>
      <c r="J58" s="79">
        <v>0</v>
      </c>
      <c r="K58" s="79">
        <v>0</v>
      </c>
      <c r="L58" s="79" t="s">
        <v>296</v>
      </c>
      <c r="M58" s="79"/>
      <c r="N58" s="79"/>
    </row>
    <row r="59" spans="1:14" ht="15.75" thickBot="1" x14ac:dyDescent="0.3">
      <c r="A59" s="124" t="s">
        <v>239</v>
      </c>
      <c r="B59" s="150" t="s">
        <v>240</v>
      </c>
      <c r="C59" s="151"/>
      <c r="D59" s="152"/>
      <c r="E59" s="153" t="s">
        <v>244</v>
      </c>
      <c r="F59" s="125"/>
      <c r="G59" s="126"/>
      <c r="H59" s="126"/>
      <c r="I59" s="126"/>
      <c r="J59" s="126">
        <v>0</v>
      </c>
      <c r="K59" s="126">
        <v>0</v>
      </c>
      <c r="L59" s="126"/>
      <c r="M59" s="126"/>
      <c r="N59" s="126"/>
    </row>
    <row r="60" spans="1:14" ht="15" x14ac:dyDescent="0.25">
      <c r="A60" s="97"/>
      <c r="B60" s="99"/>
      <c r="C60" s="97"/>
      <c r="E60" s="97" t="s">
        <v>242</v>
      </c>
      <c r="F60" s="119"/>
    </row>
    <row r="61" spans="1:14" ht="15" x14ac:dyDescent="0.25">
      <c r="A61" s="97"/>
      <c r="B61" s="99"/>
      <c r="C61" s="97"/>
      <c r="E61" s="97"/>
      <c r="F61" s="119"/>
    </row>
    <row r="62" spans="1:14" ht="15" x14ac:dyDescent="0.25">
      <c r="A62" s="97"/>
      <c r="B62" s="99"/>
      <c r="C62" s="97"/>
      <c r="E62" s="97"/>
      <c r="F62" s="119"/>
    </row>
    <row r="63" spans="1:14" ht="15" x14ac:dyDescent="0.25">
      <c r="A63" s="106" t="s">
        <v>203</v>
      </c>
      <c r="B63" s="99"/>
      <c r="C63" s="97"/>
      <c r="E63" s="97" t="s">
        <v>198</v>
      </c>
      <c r="F63" s="119"/>
    </row>
    <row r="64" spans="1:14" ht="15" x14ac:dyDescent="0.25">
      <c r="A64" s="106" t="s">
        <v>288</v>
      </c>
      <c r="E64" s="97" t="s">
        <v>243</v>
      </c>
      <c r="F64" s="119"/>
    </row>
    <row r="67" spans="1:14" ht="15" x14ac:dyDescent="0.25">
      <c r="A67" s="90" t="s">
        <v>194</v>
      </c>
      <c r="B67" s="91" t="s">
        <v>77</v>
      </c>
      <c r="C67" s="91" t="s">
        <v>78</v>
      </c>
      <c r="G67" s="57" t="s">
        <v>297</v>
      </c>
      <c r="H67" s="57" t="s">
        <v>298</v>
      </c>
    </row>
    <row r="68" spans="1:14" ht="15" x14ac:dyDescent="0.25">
      <c r="A68" s="92" t="s">
        <v>79</v>
      </c>
      <c r="B68" s="93" t="s">
        <v>80</v>
      </c>
      <c r="C68" s="93">
        <v>1</v>
      </c>
      <c r="G68" s="57" t="s">
        <v>251</v>
      </c>
      <c r="H68" s="57" t="s">
        <v>300</v>
      </c>
    </row>
    <row r="69" spans="1:14" ht="15" x14ac:dyDescent="0.25">
      <c r="A69" s="94" t="s">
        <v>81</v>
      </c>
      <c r="B69" s="93" t="s">
        <v>82</v>
      </c>
      <c r="C69" s="93">
        <v>2</v>
      </c>
      <c r="G69" s="167">
        <v>0</v>
      </c>
      <c r="H69" s="167" t="s">
        <v>299</v>
      </c>
      <c r="I69" s="167"/>
      <c r="J69" s="167"/>
      <c r="K69" s="167"/>
      <c r="L69" s="167"/>
      <c r="M69" s="167"/>
      <c r="N69" s="167"/>
    </row>
    <row r="70" spans="1:14" ht="15" x14ac:dyDescent="0.25">
      <c r="A70" s="94" t="s">
        <v>83</v>
      </c>
      <c r="B70" s="93" t="s">
        <v>84</v>
      </c>
      <c r="C70" s="93">
        <v>2</v>
      </c>
      <c r="G70" s="57" t="s">
        <v>295</v>
      </c>
      <c r="H70" s="57" t="s">
        <v>302</v>
      </c>
    </row>
    <row r="71" spans="1:14" ht="15" x14ac:dyDescent="0.25">
      <c r="A71" s="94" t="s">
        <v>85</v>
      </c>
      <c r="B71" s="93" t="s">
        <v>86</v>
      </c>
      <c r="C71" s="93">
        <v>2</v>
      </c>
      <c r="G71" s="57" t="s">
        <v>296</v>
      </c>
      <c r="H71" s="57" t="s">
        <v>303</v>
      </c>
    </row>
    <row r="72" spans="1:14" ht="15" x14ac:dyDescent="0.25">
      <c r="A72" s="94" t="s">
        <v>87</v>
      </c>
      <c r="B72" s="93" t="s">
        <v>88</v>
      </c>
      <c r="C72" s="93">
        <v>2</v>
      </c>
    </row>
    <row r="73" spans="1:14" ht="15" x14ac:dyDescent="0.25">
      <c r="A73" s="94" t="s">
        <v>89</v>
      </c>
      <c r="B73" s="93" t="s">
        <v>90</v>
      </c>
      <c r="C73" s="93">
        <v>2</v>
      </c>
    </row>
    <row r="74" spans="1:14" ht="15" x14ac:dyDescent="0.25">
      <c r="A74" s="92" t="s">
        <v>91</v>
      </c>
      <c r="B74" s="93" t="s">
        <v>92</v>
      </c>
      <c r="C74" s="93">
        <v>1</v>
      </c>
    </row>
    <row r="75" spans="1:14" ht="15" x14ac:dyDescent="0.25">
      <c r="A75" s="94" t="s">
        <v>93</v>
      </c>
      <c r="B75" s="93" t="s">
        <v>94</v>
      </c>
      <c r="C75" s="93">
        <v>2</v>
      </c>
    </row>
    <row r="76" spans="1:14" ht="15" x14ac:dyDescent="0.25">
      <c r="A76" s="94" t="s">
        <v>95</v>
      </c>
      <c r="B76" s="93" t="s">
        <v>96</v>
      </c>
      <c r="C76" s="93">
        <v>2</v>
      </c>
      <c r="G76" s="208"/>
      <c r="H76" s="208"/>
      <c r="I76" s="208"/>
      <c r="J76" s="208"/>
      <c r="K76" s="208"/>
      <c r="L76" s="208"/>
      <c r="M76" s="208"/>
      <c r="N76" s="208"/>
    </row>
    <row r="77" spans="1:14" ht="15" x14ac:dyDescent="0.25">
      <c r="A77" s="94" t="s">
        <v>97</v>
      </c>
      <c r="B77" s="93" t="s">
        <v>98</v>
      </c>
      <c r="C77" s="93">
        <v>2</v>
      </c>
      <c r="G77" s="209"/>
      <c r="H77" s="209"/>
      <c r="I77" s="209"/>
      <c r="J77" s="209"/>
      <c r="K77" s="209"/>
      <c r="L77" s="209"/>
      <c r="M77" s="209"/>
      <c r="N77" s="209"/>
    </row>
    <row r="78" spans="1:14" ht="15" x14ac:dyDescent="0.25">
      <c r="A78" s="94" t="s">
        <v>99</v>
      </c>
      <c r="B78" s="93" t="s">
        <v>100</v>
      </c>
      <c r="C78" s="93">
        <v>2</v>
      </c>
      <c r="G78" s="208"/>
      <c r="H78" s="208"/>
      <c r="I78" s="208"/>
      <c r="J78" s="208"/>
      <c r="K78" s="208"/>
      <c r="L78" s="208"/>
      <c r="M78" s="208"/>
      <c r="N78" s="208"/>
    </row>
    <row r="79" spans="1:14" ht="15" x14ac:dyDescent="0.25">
      <c r="A79" s="94" t="s">
        <v>101</v>
      </c>
      <c r="B79" s="93" t="s">
        <v>102</v>
      </c>
      <c r="C79" s="93">
        <v>2</v>
      </c>
      <c r="G79" s="208"/>
      <c r="H79" s="208"/>
      <c r="I79" s="208"/>
      <c r="J79" s="208"/>
      <c r="K79" s="208"/>
      <c r="L79" s="208"/>
      <c r="M79" s="208"/>
      <c r="N79" s="208"/>
    </row>
    <row r="80" spans="1:14" ht="15" x14ac:dyDescent="0.25">
      <c r="A80" s="94" t="s">
        <v>103</v>
      </c>
      <c r="B80" s="93" t="s">
        <v>104</v>
      </c>
      <c r="C80" s="93">
        <v>2</v>
      </c>
      <c r="G80" s="208"/>
      <c r="H80" s="208"/>
      <c r="I80" s="208"/>
      <c r="J80" s="208"/>
      <c r="K80" s="208"/>
      <c r="L80" s="208"/>
      <c r="M80" s="208"/>
      <c r="N80" s="208"/>
    </row>
    <row r="81" spans="1:14" ht="15" x14ac:dyDescent="0.25">
      <c r="A81" s="94" t="s">
        <v>105</v>
      </c>
      <c r="B81" s="93" t="s">
        <v>106</v>
      </c>
      <c r="C81" s="93">
        <v>2</v>
      </c>
      <c r="G81" s="208"/>
      <c r="H81" s="208"/>
      <c r="I81" s="208"/>
      <c r="J81" s="208"/>
      <c r="K81" s="208"/>
      <c r="L81" s="208"/>
      <c r="M81" s="208"/>
      <c r="N81" s="208"/>
    </row>
    <row r="82" spans="1:14" ht="15" x14ac:dyDescent="0.25">
      <c r="A82" s="94" t="s">
        <v>107</v>
      </c>
      <c r="B82" s="93" t="s">
        <v>108</v>
      </c>
      <c r="C82" s="93">
        <v>2</v>
      </c>
      <c r="G82" s="208"/>
      <c r="H82" s="208"/>
      <c r="I82" s="208"/>
      <c r="J82" s="208"/>
      <c r="K82" s="208"/>
      <c r="L82" s="208"/>
      <c r="M82" s="208"/>
      <c r="N82" s="208"/>
    </row>
    <row r="83" spans="1:14" ht="15" x14ac:dyDescent="0.25">
      <c r="A83" s="94" t="s">
        <v>109</v>
      </c>
      <c r="B83" s="93" t="s">
        <v>110</v>
      </c>
      <c r="C83" s="93">
        <v>2</v>
      </c>
      <c r="G83" s="208"/>
      <c r="H83" s="208"/>
      <c r="I83" s="208"/>
      <c r="J83" s="208"/>
      <c r="K83" s="208"/>
      <c r="L83" s="208"/>
      <c r="M83" s="208"/>
      <c r="N83" s="208"/>
    </row>
    <row r="84" spans="1:14" ht="15" x14ac:dyDescent="0.25">
      <c r="A84" s="94" t="s">
        <v>111</v>
      </c>
      <c r="B84" s="93" t="s">
        <v>112</v>
      </c>
      <c r="C84" s="93">
        <v>2</v>
      </c>
      <c r="G84" s="208"/>
      <c r="H84" s="208"/>
      <c r="I84" s="208"/>
      <c r="J84" s="208"/>
      <c r="K84" s="208"/>
      <c r="L84" s="208"/>
      <c r="M84" s="208"/>
      <c r="N84" s="208"/>
    </row>
    <row r="85" spans="1:14" ht="15" x14ac:dyDescent="0.25">
      <c r="A85" s="94" t="s">
        <v>113</v>
      </c>
      <c r="B85" s="93" t="s">
        <v>114</v>
      </c>
      <c r="C85" s="93">
        <v>2</v>
      </c>
      <c r="G85" s="208"/>
      <c r="H85" s="208"/>
      <c r="I85" s="208"/>
      <c r="J85" s="208"/>
      <c r="K85" s="208"/>
      <c r="L85" s="208"/>
      <c r="M85" s="208"/>
      <c r="N85" s="208"/>
    </row>
    <row r="86" spans="1:14" ht="15" x14ac:dyDescent="0.25">
      <c r="A86" s="92" t="s">
        <v>115</v>
      </c>
      <c r="B86" s="93" t="s">
        <v>116</v>
      </c>
      <c r="C86" s="93">
        <v>1</v>
      </c>
      <c r="G86" s="208"/>
      <c r="H86" s="208"/>
      <c r="I86" s="208"/>
      <c r="J86" s="208"/>
      <c r="K86" s="208"/>
      <c r="L86" s="208"/>
      <c r="M86" s="208"/>
      <c r="N86" s="208"/>
    </row>
    <row r="87" spans="1:14" ht="15" x14ac:dyDescent="0.25">
      <c r="A87" s="94" t="s">
        <v>117</v>
      </c>
      <c r="B87" s="93" t="s">
        <v>118</v>
      </c>
      <c r="C87" s="93">
        <v>2</v>
      </c>
      <c r="G87" s="208"/>
      <c r="H87" s="208"/>
      <c r="I87" s="208"/>
      <c r="J87" s="208"/>
      <c r="K87" s="208"/>
      <c r="L87" s="208"/>
      <c r="M87" s="208"/>
      <c r="N87" s="208"/>
    </row>
    <row r="88" spans="1:14" ht="15" x14ac:dyDescent="0.25">
      <c r="A88" s="92" t="s">
        <v>119</v>
      </c>
      <c r="B88" s="93" t="s">
        <v>120</v>
      </c>
      <c r="C88" s="93">
        <v>1</v>
      </c>
      <c r="G88" s="208"/>
      <c r="H88" s="208"/>
      <c r="I88" s="208"/>
      <c r="J88" s="208"/>
      <c r="K88" s="208"/>
      <c r="L88" s="208"/>
      <c r="M88" s="208"/>
      <c r="N88" s="208"/>
    </row>
    <row r="89" spans="1:14" ht="15" x14ac:dyDescent="0.25">
      <c r="A89" s="94" t="s">
        <v>121</v>
      </c>
      <c r="B89" s="93" t="s">
        <v>122</v>
      </c>
      <c r="C89" s="93">
        <v>2</v>
      </c>
      <c r="G89" s="208"/>
      <c r="H89" s="208"/>
      <c r="I89" s="208"/>
      <c r="J89" s="208"/>
      <c r="K89" s="208"/>
      <c r="L89" s="208"/>
      <c r="M89" s="208"/>
      <c r="N89" s="208"/>
    </row>
    <row r="90" spans="1:14" ht="15" x14ac:dyDescent="0.25">
      <c r="A90" s="94" t="s">
        <v>123</v>
      </c>
      <c r="B90" s="93" t="s">
        <v>124</v>
      </c>
      <c r="C90" s="93">
        <v>2</v>
      </c>
      <c r="G90" s="208"/>
      <c r="H90" s="208"/>
      <c r="I90" s="208"/>
      <c r="J90" s="208"/>
      <c r="K90" s="208"/>
      <c r="L90" s="208"/>
      <c r="M90" s="208"/>
      <c r="N90" s="208"/>
    </row>
    <row r="91" spans="1:14" ht="15" x14ac:dyDescent="0.25">
      <c r="A91" s="94" t="s">
        <v>125</v>
      </c>
      <c r="B91" s="93" t="s">
        <v>126</v>
      </c>
      <c r="C91" s="93">
        <v>2</v>
      </c>
      <c r="G91" s="208"/>
      <c r="H91" s="208"/>
      <c r="I91" s="208"/>
      <c r="J91" s="208"/>
      <c r="K91" s="208"/>
      <c r="L91" s="208"/>
      <c r="M91" s="208"/>
      <c r="N91" s="208"/>
    </row>
    <row r="92" spans="1:14" ht="15" x14ac:dyDescent="0.25">
      <c r="A92" s="95" t="s">
        <v>127</v>
      </c>
      <c r="B92" s="93" t="s">
        <v>128</v>
      </c>
      <c r="C92" s="93">
        <v>2</v>
      </c>
      <c r="G92" s="208"/>
      <c r="H92" s="208"/>
      <c r="I92" s="208"/>
      <c r="J92" s="208"/>
      <c r="K92" s="208"/>
      <c r="L92" s="208"/>
      <c r="M92" s="208"/>
      <c r="N92" s="208"/>
    </row>
    <row r="93" spans="1:14" ht="15" x14ac:dyDescent="0.25">
      <c r="A93" s="95" t="s">
        <v>129</v>
      </c>
      <c r="B93" s="93" t="s">
        <v>130</v>
      </c>
      <c r="C93" s="93">
        <v>2</v>
      </c>
      <c r="G93" s="208"/>
      <c r="H93" s="208"/>
      <c r="I93" s="208"/>
      <c r="J93" s="208"/>
      <c r="K93" s="208"/>
      <c r="L93" s="208"/>
      <c r="M93" s="208"/>
      <c r="N93" s="208"/>
    </row>
    <row r="94" spans="1:14" ht="15" x14ac:dyDescent="0.25">
      <c r="A94" s="96" t="s">
        <v>131</v>
      </c>
      <c r="B94" s="93" t="s">
        <v>132</v>
      </c>
      <c r="C94" s="93">
        <v>1</v>
      </c>
      <c r="G94" s="208"/>
      <c r="H94" s="208"/>
      <c r="I94" s="208"/>
      <c r="J94" s="208"/>
      <c r="K94" s="208"/>
      <c r="L94" s="208"/>
      <c r="M94" s="208"/>
      <c r="N94" s="208"/>
    </row>
    <row r="95" spans="1:14" ht="15" x14ac:dyDescent="0.25">
      <c r="A95" s="96" t="s">
        <v>133</v>
      </c>
      <c r="B95" s="93" t="s">
        <v>134</v>
      </c>
      <c r="C95" s="93">
        <v>1</v>
      </c>
      <c r="G95" s="208"/>
      <c r="H95" s="208"/>
      <c r="I95" s="208"/>
      <c r="J95" s="208"/>
      <c r="K95" s="208"/>
      <c r="L95" s="208"/>
      <c r="M95" s="208"/>
      <c r="N95" s="208"/>
    </row>
    <row r="96" spans="1:14" ht="15" x14ac:dyDescent="0.25">
      <c r="A96" s="95" t="s">
        <v>135</v>
      </c>
      <c r="B96" s="93" t="s">
        <v>136</v>
      </c>
      <c r="C96" s="93">
        <v>2</v>
      </c>
      <c r="G96" s="208"/>
      <c r="H96" s="208"/>
      <c r="I96" s="208"/>
      <c r="J96" s="208"/>
      <c r="K96" s="208"/>
      <c r="L96" s="208"/>
      <c r="M96" s="208"/>
      <c r="N96" s="208"/>
    </row>
    <row r="97" spans="1:3" ht="15" x14ac:dyDescent="0.25">
      <c r="A97" s="96" t="s">
        <v>137</v>
      </c>
      <c r="B97" s="93" t="s">
        <v>138</v>
      </c>
      <c r="C97" s="93">
        <v>1</v>
      </c>
    </row>
    <row r="98" spans="1:3" ht="15" x14ac:dyDescent="0.25">
      <c r="A98" s="95" t="s">
        <v>139</v>
      </c>
      <c r="B98" s="93" t="s">
        <v>140</v>
      </c>
      <c r="C98" s="93">
        <v>2</v>
      </c>
    </row>
    <row r="99" spans="1:3" ht="15" x14ac:dyDescent="0.25">
      <c r="A99" s="95" t="s">
        <v>141</v>
      </c>
      <c r="B99" s="93" t="s">
        <v>142</v>
      </c>
      <c r="C99" s="93">
        <v>2</v>
      </c>
    </row>
    <row r="100" spans="1:3" ht="15" x14ac:dyDescent="0.25">
      <c r="A100" s="95" t="s">
        <v>143</v>
      </c>
      <c r="B100" s="93" t="s">
        <v>144</v>
      </c>
      <c r="C100" s="93">
        <v>2</v>
      </c>
    </row>
    <row r="101" spans="1:3" ht="15" x14ac:dyDescent="0.25">
      <c r="A101" s="95" t="s">
        <v>145</v>
      </c>
      <c r="B101" s="93" t="s">
        <v>146</v>
      </c>
      <c r="C101" s="93">
        <v>2</v>
      </c>
    </row>
    <row r="102" spans="1:3" ht="15" x14ac:dyDescent="0.25">
      <c r="A102" s="95" t="s">
        <v>147</v>
      </c>
      <c r="B102" s="93" t="s">
        <v>148</v>
      </c>
      <c r="C102" s="93">
        <v>2</v>
      </c>
    </row>
    <row r="103" spans="1:3" ht="15" x14ac:dyDescent="0.25">
      <c r="A103" s="95" t="s">
        <v>149</v>
      </c>
      <c r="B103" s="93" t="s">
        <v>150</v>
      </c>
      <c r="C103" s="93">
        <v>2</v>
      </c>
    </row>
    <row r="104" spans="1:3" ht="15" x14ac:dyDescent="0.25">
      <c r="A104" s="96" t="s">
        <v>151</v>
      </c>
      <c r="B104" s="93" t="s">
        <v>152</v>
      </c>
      <c r="C104" s="93">
        <v>1</v>
      </c>
    </row>
    <row r="105" spans="1:3" ht="15" x14ac:dyDescent="0.25">
      <c r="A105" s="96" t="s">
        <v>153</v>
      </c>
      <c r="B105" s="93" t="s">
        <v>154</v>
      </c>
      <c r="C105" s="93">
        <v>1</v>
      </c>
    </row>
    <row r="106" spans="1:3" ht="15" x14ac:dyDescent="0.25">
      <c r="A106" s="95" t="s">
        <v>155</v>
      </c>
      <c r="B106" s="93" t="s">
        <v>156</v>
      </c>
      <c r="C106" s="93">
        <v>2</v>
      </c>
    </row>
    <row r="107" spans="1:3" ht="15" x14ac:dyDescent="0.25">
      <c r="A107" s="96" t="s">
        <v>157</v>
      </c>
      <c r="B107" s="93" t="s">
        <v>158</v>
      </c>
      <c r="C107" s="93">
        <v>1</v>
      </c>
    </row>
    <row r="108" spans="1:3" ht="15" x14ac:dyDescent="0.25">
      <c r="A108" s="96" t="s">
        <v>159</v>
      </c>
      <c r="B108" s="93" t="s">
        <v>160</v>
      </c>
      <c r="C108" s="93">
        <v>1</v>
      </c>
    </row>
    <row r="109" spans="1:3" ht="15" x14ac:dyDescent="0.25">
      <c r="A109" s="96" t="s">
        <v>161</v>
      </c>
      <c r="B109" s="93" t="s">
        <v>162</v>
      </c>
      <c r="C109" s="93">
        <v>1</v>
      </c>
    </row>
    <row r="110" spans="1:3" ht="15" x14ac:dyDescent="0.25">
      <c r="A110" s="96" t="s">
        <v>163</v>
      </c>
      <c r="B110" s="93" t="s">
        <v>164</v>
      </c>
      <c r="C110" s="93">
        <v>1</v>
      </c>
    </row>
    <row r="111" spans="1:3" ht="15" x14ac:dyDescent="0.25">
      <c r="A111" s="96" t="s">
        <v>165</v>
      </c>
      <c r="B111" s="93" t="s">
        <v>166</v>
      </c>
      <c r="C111" s="93">
        <v>1</v>
      </c>
    </row>
    <row r="112" spans="1:3" ht="15" x14ac:dyDescent="0.25">
      <c r="A112" s="95" t="s">
        <v>167</v>
      </c>
      <c r="B112" s="93" t="s">
        <v>168</v>
      </c>
      <c r="C112" s="93">
        <v>2</v>
      </c>
    </row>
    <row r="113" spans="1:3" ht="15" x14ac:dyDescent="0.25">
      <c r="A113" s="95" t="s">
        <v>169</v>
      </c>
      <c r="B113" s="93" t="s">
        <v>170</v>
      </c>
      <c r="C113" s="93">
        <v>2</v>
      </c>
    </row>
    <row r="114" spans="1:3" ht="15" x14ac:dyDescent="0.25">
      <c r="A114" s="95" t="s">
        <v>171</v>
      </c>
      <c r="B114" s="93" t="s">
        <v>172</v>
      </c>
      <c r="C114" s="93">
        <v>2</v>
      </c>
    </row>
    <row r="115" spans="1:3" ht="15" x14ac:dyDescent="0.25">
      <c r="A115" s="96" t="s">
        <v>173</v>
      </c>
      <c r="B115" s="93" t="s">
        <v>174</v>
      </c>
      <c r="C115" s="93">
        <v>1</v>
      </c>
    </row>
    <row r="116" spans="1:3" ht="15" x14ac:dyDescent="0.25">
      <c r="A116" s="96" t="s">
        <v>175</v>
      </c>
      <c r="B116" s="93" t="s">
        <v>176</v>
      </c>
      <c r="C116" s="93">
        <v>1</v>
      </c>
    </row>
    <row r="117" spans="1:3" ht="15" x14ac:dyDescent="0.25">
      <c r="A117" s="95" t="s">
        <v>177</v>
      </c>
      <c r="B117" s="93" t="s">
        <v>178</v>
      </c>
      <c r="C117" s="93">
        <v>2</v>
      </c>
    </row>
    <row r="118" spans="1:3" ht="15" x14ac:dyDescent="0.25">
      <c r="A118" s="95" t="s">
        <v>179</v>
      </c>
      <c r="B118" s="93" t="s">
        <v>180</v>
      </c>
      <c r="C118" s="93">
        <v>2</v>
      </c>
    </row>
    <row r="119" spans="1:3" ht="15" x14ac:dyDescent="0.25">
      <c r="A119" s="95" t="s">
        <v>181</v>
      </c>
      <c r="B119" s="93" t="s">
        <v>182</v>
      </c>
      <c r="C119" s="93">
        <v>2</v>
      </c>
    </row>
    <row r="120" spans="1:3" ht="15" x14ac:dyDescent="0.25">
      <c r="A120" s="95" t="s">
        <v>183</v>
      </c>
      <c r="B120" s="93" t="s">
        <v>184</v>
      </c>
      <c r="C120" s="93">
        <v>2</v>
      </c>
    </row>
    <row r="121" spans="1:3" ht="15" x14ac:dyDescent="0.25">
      <c r="A121" s="95" t="s">
        <v>185</v>
      </c>
      <c r="B121" s="93" t="s">
        <v>186</v>
      </c>
      <c r="C121" s="93">
        <v>2</v>
      </c>
    </row>
    <row r="122" spans="1:3" ht="15" x14ac:dyDescent="0.25">
      <c r="A122" s="95" t="s">
        <v>187</v>
      </c>
      <c r="B122" s="93" t="s">
        <v>188</v>
      </c>
      <c r="C122" s="93">
        <v>2</v>
      </c>
    </row>
    <row r="123" spans="1:3" ht="15" x14ac:dyDescent="0.25">
      <c r="A123" s="96" t="s">
        <v>189</v>
      </c>
      <c r="B123" s="93" t="s">
        <v>190</v>
      </c>
      <c r="C123" s="93">
        <v>1</v>
      </c>
    </row>
    <row r="124" spans="1:3" ht="15" x14ac:dyDescent="0.25">
      <c r="A124" s="95" t="s">
        <v>191</v>
      </c>
      <c r="B124" s="93" t="s">
        <v>76</v>
      </c>
      <c r="C124" s="93">
        <v>2</v>
      </c>
    </row>
    <row r="125" spans="1:3" ht="15" x14ac:dyDescent="0.25">
      <c r="A125" s="95" t="s">
        <v>192</v>
      </c>
      <c r="B125" s="93" t="s">
        <v>193</v>
      </c>
      <c r="C125" s="93">
        <v>2</v>
      </c>
    </row>
  </sheetData>
  <sortState ref="A38:L44">
    <sortCondition ref="A37"/>
  </sortState>
  <mergeCells count="1">
    <mergeCell ref="F1:N1"/>
  </mergeCells>
  <printOptions horizontalCentered="1"/>
  <pageMargins left="0.75" right="0.75" top="0.75" bottom="0.5" header="0" footer="0"/>
  <pageSetup scale="9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486"/>
  <sheetViews>
    <sheetView topLeftCell="A385" workbookViewId="0">
      <selection activeCell="L28" sqref="L28"/>
    </sheetView>
  </sheetViews>
  <sheetFormatPr defaultRowHeight="15" x14ac:dyDescent="0.25"/>
  <cols>
    <col min="1" max="1" width="19.140625" bestFit="1" customWidth="1"/>
    <col min="2" max="2" width="12.85546875" bestFit="1" customWidth="1"/>
    <col min="3" max="3" width="7.85546875" bestFit="1" customWidth="1"/>
    <col min="4" max="4" width="7.42578125" bestFit="1" customWidth="1"/>
    <col min="257" max="257" width="19.140625" bestFit="1" customWidth="1"/>
    <col min="258" max="258" width="12.85546875" bestFit="1" customWidth="1"/>
    <col min="259" max="259" width="7.85546875" bestFit="1" customWidth="1"/>
    <col min="260" max="260" width="7.42578125" bestFit="1" customWidth="1"/>
    <col min="513" max="513" width="19.140625" bestFit="1" customWidth="1"/>
    <col min="514" max="514" width="12.85546875" bestFit="1" customWidth="1"/>
    <col min="515" max="515" width="7.85546875" bestFit="1" customWidth="1"/>
    <col min="516" max="516" width="7.42578125" bestFit="1" customWidth="1"/>
    <col min="769" max="769" width="19.140625" bestFit="1" customWidth="1"/>
    <col min="770" max="770" width="12.85546875" bestFit="1" customWidth="1"/>
    <col min="771" max="771" width="7.85546875" bestFit="1" customWidth="1"/>
    <col min="772" max="772" width="7.42578125" bestFit="1" customWidth="1"/>
    <col min="1025" max="1025" width="19.140625" bestFit="1" customWidth="1"/>
    <col min="1026" max="1026" width="12.85546875" bestFit="1" customWidth="1"/>
    <col min="1027" max="1027" width="7.85546875" bestFit="1" customWidth="1"/>
    <col min="1028" max="1028" width="7.42578125" bestFit="1" customWidth="1"/>
    <col min="1281" max="1281" width="19.140625" bestFit="1" customWidth="1"/>
    <col min="1282" max="1282" width="12.85546875" bestFit="1" customWidth="1"/>
    <col min="1283" max="1283" width="7.85546875" bestFit="1" customWidth="1"/>
    <col min="1284" max="1284" width="7.42578125" bestFit="1" customWidth="1"/>
    <col min="1537" max="1537" width="19.140625" bestFit="1" customWidth="1"/>
    <col min="1538" max="1538" width="12.85546875" bestFit="1" customWidth="1"/>
    <col min="1539" max="1539" width="7.85546875" bestFit="1" customWidth="1"/>
    <col min="1540" max="1540" width="7.42578125" bestFit="1" customWidth="1"/>
    <col min="1793" max="1793" width="19.140625" bestFit="1" customWidth="1"/>
    <col min="1794" max="1794" width="12.85546875" bestFit="1" customWidth="1"/>
    <col min="1795" max="1795" width="7.85546875" bestFit="1" customWidth="1"/>
    <col min="1796" max="1796" width="7.42578125" bestFit="1" customWidth="1"/>
    <col min="2049" max="2049" width="19.140625" bestFit="1" customWidth="1"/>
    <col min="2050" max="2050" width="12.85546875" bestFit="1" customWidth="1"/>
    <col min="2051" max="2051" width="7.85546875" bestFit="1" customWidth="1"/>
    <col min="2052" max="2052" width="7.42578125" bestFit="1" customWidth="1"/>
    <col min="2305" max="2305" width="19.140625" bestFit="1" customWidth="1"/>
    <col min="2306" max="2306" width="12.85546875" bestFit="1" customWidth="1"/>
    <col min="2307" max="2307" width="7.85546875" bestFit="1" customWidth="1"/>
    <col min="2308" max="2308" width="7.42578125" bestFit="1" customWidth="1"/>
    <col min="2561" max="2561" width="19.140625" bestFit="1" customWidth="1"/>
    <col min="2562" max="2562" width="12.85546875" bestFit="1" customWidth="1"/>
    <col min="2563" max="2563" width="7.85546875" bestFit="1" customWidth="1"/>
    <col min="2564" max="2564" width="7.42578125" bestFit="1" customWidth="1"/>
    <col min="2817" max="2817" width="19.140625" bestFit="1" customWidth="1"/>
    <col min="2818" max="2818" width="12.85546875" bestFit="1" customWidth="1"/>
    <col min="2819" max="2819" width="7.85546875" bestFit="1" customWidth="1"/>
    <col min="2820" max="2820" width="7.42578125" bestFit="1" customWidth="1"/>
    <col min="3073" max="3073" width="19.140625" bestFit="1" customWidth="1"/>
    <col min="3074" max="3074" width="12.85546875" bestFit="1" customWidth="1"/>
    <col min="3075" max="3075" width="7.85546875" bestFit="1" customWidth="1"/>
    <col min="3076" max="3076" width="7.42578125" bestFit="1" customWidth="1"/>
    <col min="3329" max="3329" width="19.140625" bestFit="1" customWidth="1"/>
    <col min="3330" max="3330" width="12.85546875" bestFit="1" customWidth="1"/>
    <col min="3331" max="3331" width="7.85546875" bestFit="1" customWidth="1"/>
    <col min="3332" max="3332" width="7.42578125" bestFit="1" customWidth="1"/>
    <col min="3585" max="3585" width="19.140625" bestFit="1" customWidth="1"/>
    <col min="3586" max="3586" width="12.85546875" bestFit="1" customWidth="1"/>
    <col min="3587" max="3587" width="7.85546875" bestFit="1" customWidth="1"/>
    <col min="3588" max="3588" width="7.42578125" bestFit="1" customWidth="1"/>
    <col min="3841" max="3841" width="19.140625" bestFit="1" customWidth="1"/>
    <col min="3842" max="3842" width="12.85546875" bestFit="1" customWidth="1"/>
    <col min="3843" max="3843" width="7.85546875" bestFit="1" customWidth="1"/>
    <col min="3844" max="3844" width="7.42578125" bestFit="1" customWidth="1"/>
    <col min="4097" max="4097" width="19.140625" bestFit="1" customWidth="1"/>
    <col min="4098" max="4098" width="12.85546875" bestFit="1" customWidth="1"/>
    <col min="4099" max="4099" width="7.85546875" bestFit="1" customWidth="1"/>
    <col min="4100" max="4100" width="7.42578125" bestFit="1" customWidth="1"/>
    <col min="4353" max="4353" width="19.140625" bestFit="1" customWidth="1"/>
    <col min="4354" max="4354" width="12.85546875" bestFit="1" customWidth="1"/>
    <col min="4355" max="4355" width="7.85546875" bestFit="1" customWidth="1"/>
    <col min="4356" max="4356" width="7.42578125" bestFit="1" customWidth="1"/>
    <col min="4609" max="4609" width="19.140625" bestFit="1" customWidth="1"/>
    <col min="4610" max="4610" width="12.85546875" bestFit="1" customWidth="1"/>
    <col min="4611" max="4611" width="7.85546875" bestFit="1" customWidth="1"/>
    <col min="4612" max="4612" width="7.42578125" bestFit="1" customWidth="1"/>
    <col min="4865" max="4865" width="19.140625" bestFit="1" customWidth="1"/>
    <col min="4866" max="4866" width="12.85546875" bestFit="1" customWidth="1"/>
    <col min="4867" max="4867" width="7.85546875" bestFit="1" customWidth="1"/>
    <col min="4868" max="4868" width="7.42578125" bestFit="1" customWidth="1"/>
    <col min="5121" max="5121" width="19.140625" bestFit="1" customWidth="1"/>
    <col min="5122" max="5122" width="12.85546875" bestFit="1" customWidth="1"/>
    <col min="5123" max="5123" width="7.85546875" bestFit="1" customWidth="1"/>
    <col min="5124" max="5124" width="7.42578125" bestFit="1" customWidth="1"/>
    <col min="5377" max="5377" width="19.140625" bestFit="1" customWidth="1"/>
    <col min="5378" max="5378" width="12.85546875" bestFit="1" customWidth="1"/>
    <col min="5379" max="5379" width="7.85546875" bestFit="1" customWidth="1"/>
    <col min="5380" max="5380" width="7.42578125" bestFit="1" customWidth="1"/>
    <col min="5633" max="5633" width="19.140625" bestFit="1" customWidth="1"/>
    <col min="5634" max="5634" width="12.85546875" bestFit="1" customWidth="1"/>
    <col min="5635" max="5635" width="7.85546875" bestFit="1" customWidth="1"/>
    <col min="5636" max="5636" width="7.42578125" bestFit="1" customWidth="1"/>
    <col min="5889" max="5889" width="19.140625" bestFit="1" customWidth="1"/>
    <col min="5890" max="5890" width="12.85546875" bestFit="1" customWidth="1"/>
    <col min="5891" max="5891" width="7.85546875" bestFit="1" customWidth="1"/>
    <col min="5892" max="5892" width="7.42578125" bestFit="1" customWidth="1"/>
    <col min="6145" max="6145" width="19.140625" bestFit="1" customWidth="1"/>
    <col min="6146" max="6146" width="12.85546875" bestFit="1" customWidth="1"/>
    <col min="6147" max="6147" width="7.85546875" bestFit="1" customWidth="1"/>
    <col min="6148" max="6148" width="7.42578125" bestFit="1" customWidth="1"/>
    <col min="6401" max="6401" width="19.140625" bestFit="1" customWidth="1"/>
    <col min="6402" max="6402" width="12.85546875" bestFit="1" customWidth="1"/>
    <col min="6403" max="6403" width="7.85546875" bestFit="1" customWidth="1"/>
    <col min="6404" max="6404" width="7.42578125" bestFit="1" customWidth="1"/>
    <col min="6657" max="6657" width="19.140625" bestFit="1" customWidth="1"/>
    <col min="6658" max="6658" width="12.85546875" bestFit="1" customWidth="1"/>
    <col min="6659" max="6659" width="7.85546875" bestFit="1" customWidth="1"/>
    <col min="6660" max="6660" width="7.42578125" bestFit="1" customWidth="1"/>
    <col min="6913" max="6913" width="19.140625" bestFit="1" customWidth="1"/>
    <col min="6914" max="6914" width="12.85546875" bestFit="1" customWidth="1"/>
    <col min="6915" max="6915" width="7.85546875" bestFit="1" customWidth="1"/>
    <col min="6916" max="6916" width="7.42578125" bestFit="1" customWidth="1"/>
    <col min="7169" max="7169" width="19.140625" bestFit="1" customWidth="1"/>
    <col min="7170" max="7170" width="12.85546875" bestFit="1" customWidth="1"/>
    <col min="7171" max="7171" width="7.85546875" bestFit="1" customWidth="1"/>
    <col min="7172" max="7172" width="7.42578125" bestFit="1" customWidth="1"/>
    <col min="7425" max="7425" width="19.140625" bestFit="1" customWidth="1"/>
    <col min="7426" max="7426" width="12.85546875" bestFit="1" customWidth="1"/>
    <col min="7427" max="7427" width="7.85546875" bestFit="1" customWidth="1"/>
    <col min="7428" max="7428" width="7.42578125" bestFit="1" customWidth="1"/>
    <col min="7681" max="7681" width="19.140625" bestFit="1" customWidth="1"/>
    <col min="7682" max="7682" width="12.85546875" bestFit="1" customWidth="1"/>
    <col min="7683" max="7683" width="7.85546875" bestFit="1" customWidth="1"/>
    <col min="7684" max="7684" width="7.42578125" bestFit="1" customWidth="1"/>
    <col min="7937" max="7937" width="19.140625" bestFit="1" customWidth="1"/>
    <col min="7938" max="7938" width="12.85546875" bestFit="1" customWidth="1"/>
    <col min="7939" max="7939" width="7.85546875" bestFit="1" customWidth="1"/>
    <col min="7940" max="7940" width="7.42578125" bestFit="1" customWidth="1"/>
    <col min="8193" max="8193" width="19.140625" bestFit="1" customWidth="1"/>
    <col min="8194" max="8194" width="12.85546875" bestFit="1" customWidth="1"/>
    <col min="8195" max="8195" width="7.85546875" bestFit="1" customWidth="1"/>
    <col min="8196" max="8196" width="7.42578125" bestFit="1" customWidth="1"/>
    <col min="8449" max="8449" width="19.140625" bestFit="1" customWidth="1"/>
    <col min="8450" max="8450" width="12.85546875" bestFit="1" customWidth="1"/>
    <col min="8451" max="8451" width="7.85546875" bestFit="1" customWidth="1"/>
    <col min="8452" max="8452" width="7.42578125" bestFit="1" customWidth="1"/>
    <col min="8705" max="8705" width="19.140625" bestFit="1" customWidth="1"/>
    <col min="8706" max="8706" width="12.85546875" bestFit="1" customWidth="1"/>
    <col min="8707" max="8707" width="7.85546875" bestFit="1" customWidth="1"/>
    <col min="8708" max="8708" width="7.42578125" bestFit="1" customWidth="1"/>
    <col min="8961" max="8961" width="19.140625" bestFit="1" customWidth="1"/>
    <col min="8962" max="8962" width="12.85546875" bestFit="1" customWidth="1"/>
    <col min="8963" max="8963" width="7.85546875" bestFit="1" customWidth="1"/>
    <col min="8964" max="8964" width="7.42578125" bestFit="1" customWidth="1"/>
    <col min="9217" max="9217" width="19.140625" bestFit="1" customWidth="1"/>
    <col min="9218" max="9218" width="12.85546875" bestFit="1" customWidth="1"/>
    <col min="9219" max="9219" width="7.85546875" bestFit="1" customWidth="1"/>
    <col min="9220" max="9220" width="7.42578125" bestFit="1" customWidth="1"/>
    <col min="9473" max="9473" width="19.140625" bestFit="1" customWidth="1"/>
    <col min="9474" max="9474" width="12.85546875" bestFit="1" customWidth="1"/>
    <col min="9475" max="9475" width="7.85546875" bestFit="1" customWidth="1"/>
    <col min="9476" max="9476" width="7.42578125" bestFit="1" customWidth="1"/>
    <col min="9729" max="9729" width="19.140625" bestFit="1" customWidth="1"/>
    <col min="9730" max="9730" width="12.85546875" bestFit="1" customWidth="1"/>
    <col min="9731" max="9731" width="7.85546875" bestFit="1" customWidth="1"/>
    <col min="9732" max="9732" width="7.42578125" bestFit="1" customWidth="1"/>
    <col min="9985" max="9985" width="19.140625" bestFit="1" customWidth="1"/>
    <col min="9986" max="9986" width="12.85546875" bestFit="1" customWidth="1"/>
    <col min="9987" max="9987" width="7.85546875" bestFit="1" customWidth="1"/>
    <col min="9988" max="9988" width="7.42578125" bestFit="1" customWidth="1"/>
    <col min="10241" max="10241" width="19.140625" bestFit="1" customWidth="1"/>
    <col min="10242" max="10242" width="12.85546875" bestFit="1" customWidth="1"/>
    <col min="10243" max="10243" width="7.85546875" bestFit="1" customWidth="1"/>
    <col min="10244" max="10244" width="7.42578125" bestFit="1" customWidth="1"/>
    <col min="10497" max="10497" width="19.140625" bestFit="1" customWidth="1"/>
    <col min="10498" max="10498" width="12.85546875" bestFit="1" customWidth="1"/>
    <col min="10499" max="10499" width="7.85546875" bestFit="1" customWidth="1"/>
    <col min="10500" max="10500" width="7.42578125" bestFit="1" customWidth="1"/>
    <col min="10753" max="10753" width="19.140625" bestFit="1" customWidth="1"/>
    <col min="10754" max="10754" width="12.85546875" bestFit="1" customWidth="1"/>
    <col min="10755" max="10755" width="7.85546875" bestFit="1" customWidth="1"/>
    <col min="10756" max="10756" width="7.42578125" bestFit="1" customWidth="1"/>
    <col min="11009" max="11009" width="19.140625" bestFit="1" customWidth="1"/>
    <col min="11010" max="11010" width="12.85546875" bestFit="1" customWidth="1"/>
    <col min="11011" max="11011" width="7.85546875" bestFit="1" customWidth="1"/>
    <col min="11012" max="11012" width="7.42578125" bestFit="1" customWidth="1"/>
    <col min="11265" max="11265" width="19.140625" bestFit="1" customWidth="1"/>
    <col min="11266" max="11266" width="12.85546875" bestFit="1" customWidth="1"/>
    <col min="11267" max="11267" width="7.85546875" bestFit="1" customWidth="1"/>
    <col min="11268" max="11268" width="7.42578125" bestFit="1" customWidth="1"/>
    <col min="11521" max="11521" width="19.140625" bestFit="1" customWidth="1"/>
    <col min="11522" max="11522" width="12.85546875" bestFit="1" customWidth="1"/>
    <col min="11523" max="11523" width="7.85546875" bestFit="1" customWidth="1"/>
    <col min="11524" max="11524" width="7.42578125" bestFit="1" customWidth="1"/>
    <col min="11777" max="11777" width="19.140625" bestFit="1" customWidth="1"/>
    <col min="11778" max="11778" width="12.85546875" bestFit="1" customWidth="1"/>
    <col min="11779" max="11779" width="7.85546875" bestFit="1" customWidth="1"/>
    <col min="11780" max="11780" width="7.42578125" bestFit="1" customWidth="1"/>
    <col min="12033" max="12033" width="19.140625" bestFit="1" customWidth="1"/>
    <col min="12034" max="12034" width="12.85546875" bestFit="1" customWidth="1"/>
    <col min="12035" max="12035" width="7.85546875" bestFit="1" customWidth="1"/>
    <col min="12036" max="12036" width="7.42578125" bestFit="1" customWidth="1"/>
    <col min="12289" max="12289" width="19.140625" bestFit="1" customWidth="1"/>
    <col min="12290" max="12290" width="12.85546875" bestFit="1" customWidth="1"/>
    <col min="12291" max="12291" width="7.85546875" bestFit="1" customWidth="1"/>
    <col min="12292" max="12292" width="7.42578125" bestFit="1" customWidth="1"/>
    <col min="12545" max="12545" width="19.140625" bestFit="1" customWidth="1"/>
    <col min="12546" max="12546" width="12.85546875" bestFit="1" customWidth="1"/>
    <col min="12547" max="12547" width="7.85546875" bestFit="1" customWidth="1"/>
    <col min="12548" max="12548" width="7.42578125" bestFit="1" customWidth="1"/>
    <col min="12801" max="12801" width="19.140625" bestFit="1" customWidth="1"/>
    <col min="12802" max="12802" width="12.85546875" bestFit="1" customWidth="1"/>
    <col min="12803" max="12803" width="7.85546875" bestFit="1" customWidth="1"/>
    <col min="12804" max="12804" width="7.42578125" bestFit="1" customWidth="1"/>
    <col min="13057" max="13057" width="19.140625" bestFit="1" customWidth="1"/>
    <col min="13058" max="13058" width="12.85546875" bestFit="1" customWidth="1"/>
    <col min="13059" max="13059" width="7.85546875" bestFit="1" customWidth="1"/>
    <col min="13060" max="13060" width="7.42578125" bestFit="1" customWidth="1"/>
    <col min="13313" max="13313" width="19.140625" bestFit="1" customWidth="1"/>
    <col min="13314" max="13314" width="12.85546875" bestFit="1" customWidth="1"/>
    <col min="13315" max="13315" width="7.85546875" bestFit="1" customWidth="1"/>
    <col min="13316" max="13316" width="7.42578125" bestFit="1" customWidth="1"/>
    <col min="13569" max="13569" width="19.140625" bestFit="1" customWidth="1"/>
    <col min="13570" max="13570" width="12.85546875" bestFit="1" customWidth="1"/>
    <col min="13571" max="13571" width="7.85546875" bestFit="1" customWidth="1"/>
    <col min="13572" max="13572" width="7.42578125" bestFit="1" customWidth="1"/>
    <col min="13825" max="13825" width="19.140625" bestFit="1" customWidth="1"/>
    <col min="13826" max="13826" width="12.85546875" bestFit="1" customWidth="1"/>
    <col min="13827" max="13827" width="7.85546875" bestFit="1" customWidth="1"/>
    <col min="13828" max="13828" width="7.42578125" bestFit="1" customWidth="1"/>
    <col min="14081" max="14081" width="19.140625" bestFit="1" customWidth="1"/>
    <col min="14082" max="14082" width="12.85546875" bestFit="1" customWidth="1"/>
    <col min="14083" max="14083" width="7.85546875" bestFit="1" customWidth="1"/>
    <col min="14084" max="14084" width="7.42578125" bestFit="1" customWidth="1"/>
    <col min="14337" max="14337" width="19.140625" bestFit="1" customWidth="1"/>
    <col min="14338" max="14338" width="12.85546875" bestFit="1" customWidth="1"/>
    <col min="14339" max="14339" width="7.85546875" bestFit="1" customWidth="1"/>
    <col min="14340" max="14340" width="7.42578125" bestFit="1" customWidth="1"/>
    <col min="14593" max="14593" width="19.140625" bestFit="1" customWidth="1"/>
    <col min="14594" max="14594" width="12.85546875" bestFit="1" customWidth="1"/>
    <col min="14595" max="14595" width="7.85546875" bestFit="1" customWidth="1"/>
    <col min="14596" max="14596" width="7.42578125" bestFit="1" customWidth="1"/>
    <col min="14849" max="14849" width="19.140625" bestFit="1" customWidth="1"/>
    <col min="14850" max="14850" width="12.85546875" bestFit="1" customWidth="1"/>
    <col min="14851" max="14851" width="7.85546875" bestFit="1" customWidth="1"/>
    <col min="14852" max="14852" width="7.42578125" bestFit="1" customWidth="1"/>
    <col min="15105" max="15105" width="19.140625" bestFit="1" customWidth="1"/>
    <col min="15106" max="15106" width="12.85546875" bestFit="1" customWidth="1"/>
    <col min="15107" max="15107" width="7.85546875" bestFit="1" customWidth="1"/>
    <col min="15108" max="15108" width="7.42578125" bestFit="1" customWidth="1"/>
    <col min="15361" max="15361" width="19.140625" bestFit="1" customWidth="1"/>
    <col min="15362" max="15362" width="12.85546875" bestFit="1" customWidth="1"/>
    <col min="15363" max="15363" width="7.85546875" bestFit="1" customWidth="1"/>
    <col min="15364" max="15364" width="7.42578125" bestFit="1" customWidth="1"/>
    <col min="15617" max="15617" width="19.140625" bestFit="1" customWidth="1"/>
    <col min="15618" max="15618" width="12.85546875" bestFit="1" customWidth="1"/>
    <col min="15619" max="15619" width="7.85546875" bestFit="1" customWidth="1"/>
    <col min="15620" max="15620" width="7.42578125" bestFit="1" customWidth="1"/>
    <col min="15873" max="15873" width="19.140625" bestFit="1" customWidth="1"/>
    <col min="15874" max="15874" width="12.85546875" bestFit="1" customWidth="1"/>
    <col min="15875" max="15875" width="7.85546875" bestFit="1" customWidth="1"/>
    <col min="15876" max="15876" width="7.42578125" bestFit="1" customWidth="1"/>
    <col min="16129" max="16129" width="19.140625" bestFit="1" customWidth="1"/>
    <col min="16130" max="16130" width="12.85546875" bestFit="1" customWidth="1"/>
    <col min="16131" max="16131" width="7.85546875" bestFit="1" customWidth="1"/>
    <col min="16132" max="16132" width="7.42578125" bestFit="1" customWidth="1"/>
  </cols>
  <sheetData>
    <row r="1" spans="1:4" ht="15.75" x14ac:dyDescent="0.3">
      <c r="A1" s="49" t="s">
        <v>195</v>
      </c>
      <c r="B1" s="112" t="s">
        <v>217</v>
      </c>
      <c r="C1" s="112" t="s">
        <v>218</v>
      </c>
      <c r="D1" s="113" t="s">
        <v>78</v>
      </c>
    </row>
    <row r="2" spans="1:4" x14ac:dyDescent="0.25">
      <c r="A2" s="51" t="s">
        <v>601</v>
      </c>
      <c r="B2" s="50" t="s">
        <v>150</v>
      </c>
      <c r="C2" s="52" t="s">
        <v>149</v>
      </c>
      <c r="D2" s="53">
        <v>2</v>
      </c>
    </row>
    <row r="3" spans="1:4" x14ac:dyDescent="0.25">
      <c r="A3" s="51" t="s">
        <v>398</v>
      </c>
      <c r="B3" s="50" t="s">
        <v>116</v>
      </c>
      <c r="C3" s="52" t="s">
        <v>115</v>
      </c>
      <c r="D3" s="53">
        <v>1</v>
      </c>
    </row>
    <row r="4" spans="1:4" x14ac:dyDescent="0.25">
      <c r="A4" s="51" t="s">
        <v>196</v>
      </c>
      <c r="B4" s="50" t="s">
        <v>80</v>
      </c>
      <c r="C4" s="52" t="s">
        <v>79</v>
      </c>
      <c r="D4" s="53">
        <v>1</v>
      </c>
    </row>
    <row r="5" spans="1:4" x14ac:dyDescent="0.25">
      <c r="A5" s="51" t="s">
        <v>305</v>
      </c>
      <c r="B5" s="50" t="s">
        <v>80</v>
      </c>
      <c r="C5" s="52" t="s">
        <v>79</v>
      </c>
      <c r="D5" s="53">
        <v>1</v>
      </c>
    </row>
    <row r="6" spans="1:4" x14ac:dyDescent="0.25">
      <c r="A6" s="51" t="s">
        <v>399</v>
      </c>
      <c r="B6" s="50" t="s">
        <v>116</v>
      </c>
      <c r="C6" s="52" t="s">
        <v>115</v>
      </c>
      <c r="D6" s="53">
        <v>1</v>
      </c>
    </row>
    <row r="7" spans="1:4" x14ac:dyDescent="0.25">
      <c r="A7" s="51" t="s">
        <v>526</v>
      </c>
      <c r="B7" s="50" t="s">
        <v>138</v>
      </c>
      <c r="C7" s="52" t="s">
        <v>137</v>
      </c>
      <c r="D7" s="53">
        <v>1</v>
      </c>
    </row>
    <row r="8" spans="1:4" x14ac:dyDescent="0.25">
      <c r="A8" s="51" t="s">
        <v>506</v>
      </c>
      <c r="B8" s="50" t="s">
        <v>128</v>
      </c>
      <c r="C8" s="52" t="s">
        <v>127</v>
      </c>
      <c r="D8" s="53">
        <v>2</v>
      </c>
    </row>
    <row r="9" spans="1:4" x14ac:dyDescent="0.25">
      <c r="A9" s="51" t="s">
        <v>84</v>
      </c>
      <c r="B9" s="50" t="s">
        <v>84</v>
      </c>
      <c r="C9" s="52" t="s">
        <v>83</v>
      </c>
      <c r="D9" s="53">
        <v>2</v>
      </c>
    </row>
    <row r="10" spans="1:4" x14ac:dyDescent="0.25">
      <c r="A10" s="51" t="s">
        <v>519</v>
      </c>
      <c r="B10" s="50" t="s">
        <v>134</v>
      </c>
      <c r="C10" s="52" t="s">
        <v>133</v>
      </c>
      <c r="D10" s="53">
        <v>1</v>
      </c>
    </row>
    <row r="11" spans="1:4" x14ac:dyDescent="0.25">
      <c r="A11" s="51" t="s">
        <v>527</v>
      </c>
      <c r="B11" s="50" t="s">
        <v>138</v>
      </c>
      <c r="C11" s="52" t="s">
        <v>137</v>
      </c>
      <c r="D11" s="53">
        <v>1</v>
      </c>
    </row>
    <row r="12" spans="1:4" x14ac:dyDescent="0.25">
      <c r="A12" s="51" t="s">
        <v>697</v>
      </c>
      <c r="B12" s="50" t="s">
        <v>168</v>
      </c>
      <c r="C12" s="52" t="s">
        <v>167</v>
      </c>
      <c r="D12" s="53">
        <v>2</v>
      </c>
    </row>
    <row r="13" spans="1:4" x14ac:dyDescent="0.25">
      <c r="A13" s="51" t="s">
        <v>328</v>
      </c>
      <c r="B13" s="50" t="s">
        <v>88</v>
      </c>
      <c r="C13" s="52" t="s">
        <v>87</v>
      </c>
      <c r="D13" s="53">
        <v>2</v>
      </c>
    </row>
    <row r="14" spans="1:4" x14ac:dyDescent="0.25">
      <c r="A14" s="51" t="s">
        <v>330</v>
      </c>
      <c r="B14" s="50" t="s">
        <v>92</v>
      </c>
      <c r="C14" s="52" t="s">
        <v>91</v>
      </c>
      <c r="D14" s="53">
        <v>1</v>
      </c>
    </row>
    <row r="15" spans="1:4" x14ac:dyDescent="0.25">
      <c r="A15" s="51" t="s">
        <v>602</v>
      </c>
      <c r="B15" s="50" t="s">
        <v>150</v>
      </c>
      <c r="C15" s="52" t="s">
        <v>149</v>
      </c>
      <c r="D15" s="53">
        <v>2</v>
      </c>
    </row>
    <row r="16" spans="1:4" x14ac:dyDescent="0.25">
      <c r="A16" s="51" t="s">
        <v>400</v>
      </c>
      <c r="B16" s="50" t="s">
        <v>116</v>
      </c>
      <c r="C16" s="52" t="s">
        <v>115</v>
      </c>
      <c r="D16" s="53">
        <v>1</v>
      </c>
    </row>
    <row r="17" spans="1:4" x14ac:dyDescent="0.25">
      <c r="A17" s="51" t="s">
        <v>366</v>
      </c>
      <c r="B17" s="50" t="s">
        <v>102</v>
      </c>
      <c r="C17" s="52" t="s">
        <v>101</v>
      </c>
      <c r="D17" s="53">
        <v>2</v>
      </c>
    </row>
    <row r="18" spans="1:4" x14ac:dyDescent="0.25">
      <c r="A18" s="51" t="s">
        <v>648</v>
      </c>
      <c r="B18" s="50" t="s">
        <v>158</v>
      </c>
      <c r="C18" s="52" t="s">
        <v>157</v>
      </c>
      <c r="D18" s="53">
        <v>1</v>
      </c>
    </row>
    <row r="19" spans="1:4" x14ac:dyDescent="0.25">
      <c r="A19" s="51" t="s">
        <v>401</v>
      </c>
      <c r="B19" s="50" t="s">
        <v>116</v>
      </c>
      <c r="C19" s="52" t="s">
        <v>115</v>
      </c>
      <c r="D19" s="53">
        <v>1</v>
      </c>
    </row>
    <row r="20" spans="1:4" x14ac:dyDescent="0.25">
      <c r="A20" s="51" t="s">
        <v>380</v>
      </c>
      <c r="B20" s="50" t="s">
        <v>108</v>
      </c>
      <c r="C20" s="52" t="s">
        <v>107</v>
      </c>
      <c r="D20" s="53">
        <v>2</v>
      </c>
    </row>
    <row r="21" spans="1:4" x14ac:dyDescent="0.25">
      <c r="A21" s="51" t="s">
        <v>649</v>
      </c>
      <c r="B21" s="50" t="s">
        <v>158</v>
      </c>
      <c r="C21" s="52" t="s">
        <v>157</v>
      </c>
      <c r="D21" s="53">
        <v>1</v>
      </c>
    </row>
    <row r="22" spans="1:4" x14ac:dyDescent="0.25">
      <c r="A22" s="51" t="s">
        <v>654</v>
      </c>
      <c r="B22" s="50" t="s">
        <v>160</v>
      </c>
      <c r="C22" s="52" t="s">
        <v>159</v>
      </c>
      <c r="D22" s="53">
        <v>1</v>
      </c>
    </row>
    <row r="23" spans="1:4" x14ac:dyDescent="0.25">
      <c r="A23" s="51" t="s">
        <v>501</v>
      </c>
      <c r="B23" s="50" t="s">
        <v>126</v>
      </c>
      <c r="C23" s="52" t="s">
        <v>125</v>
      </c>
      <c r="D23" s="53">
        <v>2</v>
      </c>
    </row>
    <row r="24" spans="1:4" x14ac:dyDescent="0.25">
      <c r="A24" s="51" t="s">
        <v>559</v>
      </c>
      <c r="B24" s="50" t="s">
        <v>140</v>
      </c>
      <c r="C24" s="52" t="s">
        <v>139</v>
      </c>
      <c r="D24" s="53">
        <v>2</v>
      </c>
    </row>
    <row r="25" spans="1:4" x14ac:dyDescent="0.25">
      <c r="A25" s="51" t="s">
        <v>402</v>
      </c>
      <c r="B25" s="50" t="s">
        <v>116</v>
      </c>
      <c r="C25" s="52" t="s">
        <v>115</v>
      </c>
      <c r="D25" s="53">
        <v>1</v>
      </c>
    </row>
    <row r="26" spans="1:4" x14ac:dyDescent="0.25">
      <c r="A26" s="51" t="s">
        <v>391</v>
      </c>
      <c r="B26" s="50" t="s">
        <v>110</v>
      </c>
      <c r="C26" s="52" t="s">
        <v>109</v>
      </c>
      <c r="D26" s="53">
        <v>2</v>
      </c>
    </row>
    <row r="27" spans="1:4" x14ac:dyDescent="0.25">
      <c r="A27" s="51" t="s">
        <v>403</v>
      </c>
      <c r="B27" s="50" t="s">
        <v>116</v>
      </c>
      <c r="C27" s="52" t="s">
        <v>115</v>
      </c>
      <c r="D27" s="53">
        <v>1</v>
      </c>
    </row>
    <row r="28" spans="1:4" x14ac:dyDescent="0.25">
      <c r="A28" s="51" t="s">
        <v>381</v>
      </c>
      <c r="B28" s="50" t="s">
        <v>108</v>
      </c>
      <c r="C28" s="52" t="s">
        <v>107</v>
      </c>
      <c r="D28" s="53">
        <v>2</v>
      </c>
    </row>
    <row r="29" spans="1:4" x14ac:dyDescent="0.25">
      <c r="A29" s="51" t="s">
        <v>404</v>
      </c>
      <c r="B29" s="50" t="s">
        <v>116</v>
      </c>
      <c r="C29" s="52" t="s">
        <v>115</v>
      </c>
      <c r="D29" s="53">
        <v>1</v>
      </c>
    </row>
    <row r="30" spans="1:4" x14ac:dyDescent="0.25">
      <c r="A30" s="51" t="s">
        <v>566</v>
      </c>
      <c r="B30" s="50" t="s">
        <v>144</v>
      </c>
      <c r="C30" s="52" t="s">
        <v>143</v>
      </c>
      <c r="D30" s="53">
        <v>2</v>
      </c>
    </row>
    <row r="31" spans="1:4" x14ac:dyDescent="0.25">
      <c r="A31" s="51" t="s">
        <v>603</v>
      </c>
      <c r="B31" s="50" t="s">
        <v>150</v>
      </c>
      <c r="C31" s="52" t="s">
        <v>149</v>
      </c>
      <c r="D31" s="53">
        <v>2</v>
      </c>
    </row>
    <row r="32" spans="1:4" x14ac:dyDescent="0.25">
      <c r="A32" s="51" t="s">
        <v>567</v>
      </c>
      <c r="B32" s="50" t="s">
        <v>144</v>
      </c>
      <c r="C32" s="52" t="s">
        <v>143</v>
      </c>
      <c r="D32" s="53">
        <v>2</v>
      </c>
    </row>
    <row r="33" spans="1:4" x14ac:dyDescent="0.25">
      <c r="A33" s="51" t="s">
        <v>405</v>
      </c>
      <c r="B33" s="50" t="s">
        <v>116</v>
      </c>
      <c r="C33" s="52" t="s">
        <v>115</v>
      </c>
      <c r="D33" s="53">
        <v>1</v>
      </c>
    </row>
    <row r="34" spans="1:4" x14ac:dyDescent="0.25">
      <c r="A34" s="51" t="s">
        <v>407</v>
      </c>
      <c r="B34" s="50" t="s">
        <v>116</v>
      </c>
      <c r="C34" s="52" t="s">
        <v>115</v>
      </c>
      <c r="D34" s="53">
        <v>1</v>
      </c>
    </row>
    <row r="35" spans="1:4" x14ac:dyDescent="0.25">
      <c r="A35" s="51" t="s">
        <v>406</v>
      </c>
      <c r="B35" s="50" t="s">
        <v>116</v>
      </c>
      <c r="C35" s="52" t="s">
        <v>115</v>
      </c>
      <c r="D35" s="53">
        <v>1</v>
      </c>
    </row>
    <row r="36" spans="1:4" x14ac:dyDescent="0.25">
      <c r="A36" s="51" t="s">
        <v>655</v>
      </c>
      <c r="B36" s="50" t="s">
        <v>160</v>
      </c>
      <c r="C36" s="52" t="s">
        <v>159</v>
      </c>
      <c r="D36" s="53">
        <v>1</v>
      </c>
    </row>
    <row r="37" spans="1:4" x14ac:dyDescent="0.25">
      <c r="A37" s="51" t="s">
        <v>486</v>
      </c>
      <c r="B37" s="50" t="s">
        <v>120</v>
      </c>
      <c r="C37" s="52" t="s">
        <v>119</v>
      </c>
      <c r="D37" s="53">
        <v>1</v>
      </c>
    </row>
    <row r="38" spans="1:4" x14ac:dyDescent="0.25">
      <c r="A38" s="51" t="s">
        <v>710</v>
      </c>
      <c r="B38" s="50" t="s">
        <v>174</v>
      </c>
      <c r="C38" s="52" t="s">
        <v>173</v>
      </c>
      <c r="D38" s="53">
        <v>1</v>
      </c>
    </row>
    <row r="39" spans="1:4" x14ac:dyDescent="0.25">
      <c r="A39" s="51" t="s">
        <v>306</v>
      </c>
      <c r="B39" s="50" t="s">
        <v>80</v>
      </c>
      <c r="C39" s="52" t="s">
        <v>79</v>
      </c>
      <c r="D39" s="53">
        <v>1</v>
      </c>
    </row>
    <row r="40" spans="1:4" x14ac:dyDescent="0.25">
      <c r="A40" s="51" t="s">
        <v>408</v>
      </c>
      <c r="B40" s="50" t="s">
        <v>116</v>
      </c>
      <c r="C40" s="52" t="s">
        <v>115</v>
      </c>
      <c r="D40" s="53">
        <v>1</v>
      </c>
    </row>
    <row r="41" spans="1:4" x14ac:dyDescent="0.25">
      <c r="A41" s="51" t="s">
        <v>604</v>
      </c>
      <c r="B41" s="50" t="s">
        <v>150</v>
      </c>
      <c r="C41" s="52" t="s">
        <v>149</v>
      </c>
      <c r="D41" s="53">
        <v>2</v>
      </c>
    </row>
    <row r="42" spans="1:4" x14ac:dyDescent="0.25">
      <c r="A42" s="51" t="s">
        <v>323</v>
      </c>
      <c r="B42" s="50" t="s">
        <v>86</v>
      </c>
      <c r="C42" s="52" t="s">
        <v>85</v>
      </c>
      <c r="D42" s="53">
        <v>2</v>
      </c>
    </row>
    <row r="43" spans="1:4" x14ac:dyDescent="0.25">
      <c r="A43" s="51" t="s">
        <v>379</v>
      </c>
      <c r="B43" s="50" t="s">
        <v>106</v>
      </c>
      <c r="C43" s="52" t="s">
        <v>105</v>
      </c>
      <c r="D43" s="53">
        <v>2</v>
      </c>
    </row>
    <row r="44" spans="1:4" x14ac:dyDescent="0.25">
      <c r="A44" s="51" t="s">
        <v>367</v>
      </c>
      <c r="B44" s="50" t="s">
        <v>102</v>
      </c>
      <c r="C44" s="52" t="s">
        <v>101</v>
      </c>
      <c r="D44" s="53">
        <v>2</v>
      </c>
    </row>
    <row r="45" spans="1:4" x14ac:dyDescent="0.25">
      <c r="A45" s="51" t="s">
        <v>568</v>
      </c>
      <c r="B45" s="50" t="s">
        <v>144</v>
      </c>
      <c r="C45" s="52" t="s">
        <v>143</v>
      </c>
      <c r="D45" s="53">
        <v>2</v>
      </c>
    </row>
    <row r="46" spans="1:4" x14ac:dyDescent="0.25">
      <c r="A46" s="51" t="s">
        <v>409</v>
      </c>
      <c r="B46" s="50" t="s">
        <v>116</v>
      </c>
      <c r="C46" s="52" t="s">
        <v>115</v>
      </c>
      <c r="D46" s="53">
        <v>1</v>
      </c>
    </row>
    <row r="47" spans="1:4" x14ac:dyDescent="0.25">
      <c r="A47" s="51" t="s">
        <v>373</v>
      </c>
      <c r="B47" s="50" t="s">
        <v>104</v>
      </c>
      <c r="C47" s="52" t="s">
        <v>103</v>
      </c>
      <c r="D47" s="53">
        <v>2</v>
      </c>
    </row>
    <row r="48" spans="1:4" x14ac:dyDescent="0.25">
      <c r="A48" s="51" t="s">
        <v>528</v>
      </c>
      <c r="B48" s="50" t="s">
        <v>138</v>
      </c>
      <c r="C48" s="52" t="s">
        <v>137</v>
      </c>
      <c r="D48" s="53">
        <v>1</v>
      </c>
    </row>
    <row r="49" spans="1:4" x14ac:dyDescent="0.25">
      <c r="A49" s="51" t="s">
        <v>331</v>
      </c>
      <c r="B49" s="50" t="s">
        <v>92</v>
      </c>
      <c r="C49" s="52" t="s">
        <v>91</v>
      </c>
      <c r="D49" s="53">
        <v>1</v>
      </c>
    </row>
    <row r="50" spans="1:4" x14ac:dyDescent="0.25">
      <c r="A50" s="51" t="s">
        <v>656</v>
      </c>
      <c r="B50" s="50" t="s">
        <v>160</v>
      </c>
      <c r="C50" s="52" t="s">
        <v>159</v>
      </c>
      <c r="D50" s="53">
        <v>1</v>
      </c>
    </row>
    <row r="51" spans="1:4" x14ac:dyDescent="0.25">
      <c r="A51" s="51" t="s">
        <v>673</v>
      </c>
      <c r="B51" s="50" t="s">
        <v>162</v>
      </c>
      <c r="C51" s="52" t="s">
        <v>161</v>
      </c>
      <c r="D51" s="53">
        <v>1</v>
      </c>
    </row>
    <row r="52" spans="1:4" x14ac:dyDescent="0.25">
      <c r="A52" s="51" t="s">
        <v>529</v>
      </c>
      <c r="B52" s="50" t="s">
        <v>138</v>
      </c>
      <c r="C52" s="52" t="s">
        <v>137</v>
      </c>
      <c r="D52" s="53">
        <v>1</v>
      </c>
    </row>
    <row r="53" spans="1:4" x14ac:dyDescent="0.25">
      <c r="A53" s="51" t="s">
        <v>410</v>
      </c>
      <c r="B53" s="50" t="s">
        <v>116</v>
      </c>
      <c r="C53" s="52" t="s">
        <v>115</v>
      </c>
      <c r="D53" s="53">
        <v>1</v>
      </c>
    </row>
    <row r="54" spans="1:4" x14ac:dyDescent="0.25">
      <c r="A54" s="51" t="s">
        <v>657</v>
      </c>
      <c r="B54" s="50" t="s">
        <v>160</v>
      </c>
      <c r="C54" s="52" t="s">
        <v>159</v>
      </c>
      <c r="D54" s="53">
        <v>1</v>
      </c>
    </row>
    <row r="55" spans="1:4" x14ac:dyDescent="0.25">
      <c r="A55" s="51" t="s">
        <v>411</v>
      </c>
      <c r="B55" s="50" t="s">
        <v>116</v>
      </c>
      <c r="C55" s="52" t="s">
        <v>115</v>
      </c>
      <c r="D55" s="53">
        <v>1</v>
      </c>
    </row>
    <row r="56" spans="1:4" x14ac:dyDescent="0.25">
      <c r="A56" s="51" t="s">
        <v>374</v>
      </c>
      <c r="B56" s="50" t="s">
        <v>104</v>
      </c>
      <c r="C56" s="52" t="s">
        <v>103</v>
      </c>
      <c r="D56" s="53">
        <v>2</v>
      </c>
    </row>
    <row r="57" spans="1:4" x14ac:dyDescent="0.25">
      <c r="A57" s="51" t="s">
        <v>382</v>
      </c>
      <c r="B57" s="50" t="s">
        <v>108</v>
      </c>
      <c r="C57" s="52" t="s">
        <v>107</v>
      </c>
      <c r="D57" s="53">
        <v>2</v>
      </c>
    </row>
    <row r="58" spans="1:4" x14ac:dyDescent="0.25">
      <c r="A58" s="51" t="s">
        <v>569</v>
      </c>
      <c r="B58" s="50" t="s">
        <v>144</v>
      </c>
      <c r="C58" s="52" t="s">
        <v>143</v>
      </c>
      <c r="D58" s="53">
        <v>2</v>
      </c>
    </row>
    <row r="59" spans="1:4" x14ac:dyDescent="0.25">
      <c r="A59" s="51" t="s">
        <v>375</v>
      </c>
      <c r="B59" s="50" t="s">
        <v>104</v>
      </c>
      <c r="C59" s="52" t="s">
        <v>103</v>
      </c>
      <c r="D59" s="53">
        <v>2</v>
      </c>
    </row>
    <row r="60" spans="1:4" x14ac:dyDescent="0.25">
      <c r="A60" s="51" t="s">
        <v>520</v>
      </c>
      <c r="B60" s="50" t="s">
        <v>134</v>
      </c>
      <c r="C60" s="52" t="s">
        <v>133</v>
      </c>
      <c r="D60" s="53">
        <v>1</v>
      </c>
    </row>
    <row r="61" spans="1:4" x14ac:dyDescent="0.25">
      <c r="A61" s="51" t="s">
        <v>748</v>
      </c>
      <c r="B61" s="50" t="s">
        <v>190</v>
      </c>
      <c r="C61" s="52" t="s">
        <v>189</v>
      </c>
      <c r="D61" s="53">
        <v>1</v>
      </c>
    </row>
    <row r="62" spans="1:4" x14ac:dyDescent="0.25">
      <c r="A62" s="51" t="s">
        <v>680</v>
      </c>
      <c r="B62" s="50" t="s">
        <v>164</v>
      </c>
      <c r="C62" s="52" t="s">
        <v>163</v>
      </c>
      <c r="D62" s="53">
        <v>1</v>
      </c>
    </row>
    <row r="63" spans="1:4" x14ac:dyDescent="0.25">
      <c r="A63" s="51" t="s">
        <v>570</v>
      </c>
      <c r="B63" s="50" t="s">
        <v>144</v>
      </c>
      <c r="C63" s="52" t="s">
        <v>143</v>
      </c>
      <c r="D63" s="53">
        <v>2</v>
      </c>
    </row>
    <row r="64" spans="1:4" x14ac:dyDescent="0.25">
      <c r="A64" s="51" t="s">
        <v>694</v>
      </c>
      <c r="B64" s="50" t="s">
        <v>166</v>
      </c>
      <c r="C64" s="52" t="s">
        <v>165</v>
      </c>
      <c r="D64" s="53">
        <v>1</v>
      </c>
    </row>
    <row r="65" spans="1:4" x14ac:dyDescent="0.25">
      <c r="A65" s="51" t="s">
        <v>624</v>
      </c>
      <c r="B65" s="50" t="s">
        <v>152</v>
      </c>
      <c r="C65" s="52" t="s">
        <v>151</v>
      </c>
      <c r="D65" s="53">
        <v>1</v>
      </c>
    </row>
    <row r="66" spans="1:4" x14ac:dyDescent="0.25">
      <c r="A66" s="51" t="s">
        <v>508</v>
      </c>
      <c r="B66" s="50" t="s">
        <v>132</v>
      </c>
      <c r="C66" s="52" t="s">
        <v>131</v>
      </c>
      <c r="D66" s="53">
        <v>1</v>
      </c>
    </row>
    <row r="67" spans="1:4" x14ac:dyDescent="0.25">
      <c r="A67" s="51" t="s">
        <v>674</v>
      </c>
      <c r="B67" s="50" t="s">
        <v>162</v>
      </c>
      <c r="C67" s="52" t="s">
        <v>161</v>
      </c>
      <c r="D67" s="53">
        <v>1</v>
      </c>
    </row>
    <row r="68" spans="1:4" x14ac:dyDescent="0.25">
      <c r="A68" s="51" t="s">
        <v>412</v>
      </c>
      <c r="B68" s="50" t="s">
        <v>116</v>
      </c>
      <c r="C68" s="52" t="s">
        <v>115</v>
      </c>
      <c r="D68" s="53">
        <v>1</v>
      </c>
    </row>
    <row r="69" spans="1:4" x14ac:dyDescent="0.25">
      <c r="A69" s="51" t="s">
        <v>571</v>
      </c>
      <c r="B69" s="50" t="s">
        <v>144</v>
      </c>
      <c r="C69" s="52" t="s">
        <v>143</v>
      </c>
      <c r="D69" s="53">
        <v>2</v>
      </c>
    </row>
    <row r="70" spans="1:4" x14ac:dyDescent="0.25">
      <c r="A70" s="51" t="s">
        <v>726</v>
      </c>
      <c r="B70" s="50" t="s">
        <v>178</v>
      </c>
      <c r="C70" s="52" t="s">
        <v>177</v>
      </c>
      <c r="D70" s="53">
        <v>2</v>
      </c>
    </row>
    <row r="71" spans="1:4" x14ac:dyDescent="0.25">
      <c r="A71" s="51" t="s">
        <v>413</v>
      </c>
      <c r="B71" s="50" t="s">
        <v>116</v>
      </c>
      <c r="C71" s="52" t="s">
        <v>115</v>
      </c>
      <c r="D71" s="53">
        <v>1</v>
      </c>
    </row>
    <row r="72" spans="1:4" x14ac:dyDescent="0.25">
      <c r="A72" s="51" t="s">
        <v>324</v>
      </c>
      <c r="B72" s="50" t="s">
        <v>86</v>
      </c>
      <c r="C72" s="52" t="s">
        <v>85</v>
      </c>
      <c r="D72" s="53">
        <v>2</v>
      </c>
    </row>
    <row r="73" spans="1:4" x14ac:dyDescent="0.25">
      <c r="A73" s="51" t="s">
        <v>605</v>
      </c>
      <c r="B73" s="50" t="s">
        <v>150</v>
      </c>
      <c r="C73" s="52" t="s">
        <v>149</v>
      </c>
      <c r="D73" s="53">
        <v>2</v>
      </c>
    </row>
    <row r="74" spans="1:4" x14ac:dyDescent="0.25">
      <c r="A74" s="51" t="s">
        <v>606</v>
      </c>
      <c r="B74" s="50" t="s">
        <v>150</v>
      </c>
      <c r="C74" s="52" t="s">
        <v>149</v>
      </c>
      <c r="D74" s="53">
        <v>2</v>
      </c>
    </row>
    <row r="75" spans="1:4" x14ac:dyDescent="0.25">
      <c r="A75" s="51" t="s">
        <v>485</v>
      </c>
      <c r="B75" s="50" t="s">
        <v>118</v>
      </c>
      <c r="C75" s="52" t="s">
        <v>117</v>
      </c>
      <c r="D75" s="53">
        <v>2</v>
      </c>
    </row>
    <row r="76" spans="1:4" x14ac:dyDescent="0.25">
      <c r="A76" s="51" t="s">
        <v>625</v>
      </c>
      <c r="B76" s="50" t="s">
        <v>152</v>
      </c>
      <c r="C76" s="52" t="s">
        <v>151</v>
      </c>
      <c r="D76" s="53">
        <v>1</v>
      </c>
    </row>
    <row r="77" spans="1:4" x14ac:dyDescent="0.25">
      <c r="A77" s="51" t="s">
        <v>593</v>
      </c>
      <c r="B77" s="50" t="s">
        <v>146</v>
      </c>
      <c r="C77" s="52" t="s">
        <v>145</v>
      </c>
      <c r="D77" s="53">
        <v>2</v>
      </c>
    </row>
    <row r="78" spans="1:4" x14ac:dyDescent="0.25">
      <c r="A78" s="51" t="s">
        <v>414</v>
      </c>
      <c r="B78" s="50" t="s">
        <v>116</v>
      </c>
      <c r="C78" s="52" t="s">
        <v>115</v>
      </c>
      <c r="D78" s="53">
        <v>1</v>
      </c>
    </row>
    <row r="79" spans="1:4" x14ac:dyDescent="0.25">
      <c r="A79" s="51" t="s">
        <v>332</v>
      </c>
      <c r="B79" s="50" t="s">
        <v>92</v>
      </c>
      <c r="C79" s="52" t="s">
        <v>91</v>
      </c>
      <c r="D79" s="53">
        <v>1</v>
      </c>
    </row>
    <row r="80" spans="1:4" x14ac:dyDescent="0.25">
      <c r="A80" s="51" t="s">
        <v>395</v>
      </c>
      <c r="B80" s="50" t="s">
        <v>112</v>
      </c>
      <c r="C80" s="52" t="s">
        <v>111</v>
      </c>
      <c r="D80" s="53">
        <v>2</v>
      </c>
    </row>
    <row r="81" spans="1:4" x14ac:dyDescent="0.25">
      <c r="A81" s="51" t="s">
        <v>717</v>
      </c>
      <c r="B81" s="50" t="s">
        <v>176</v>
      </c>
      <c r="C81" s="52" t="s">
        <v>175</v>
      </c>
      <c r="D81" s="53">
        <v>1</v>
      </c>
    </row>
    <row r="82" spans="1:4" x14ac:dyDescent="0.25">
      <c r="A82" s="51" t="s">
        <v>351</v>
      </c>
      <c r="B82" s="50" t="s">
        <v>98</v>
      </c>
      <c r="C82" s="52" t="s">
        <v>97</v>
      </c>
      <c r="D82" s="53">
        <v>2</v>
      </c>
    </row>
    <row r="83" spans="1:4" x14ac:dyDescent="0.25">
      <c r="A83" s="51" t="s">
        <v>572</v>
      </c>
      <c r="B83" s="50" t="s">
        <v>144</v>
      </c>
      <c r="C83" s="52" t="s">
        <v>143</v>
      </c>
      <c r="D83" s="53">
        <v>2</v>
      </c>
    </row>
    <row r="84" spans="1:4" x14ac:dyDescent="0.25">
      <c r="A84" s="51" t="s">
        <v>352</v>
      </c>
      <c r="B84" s="50" t="s">
        <v>98</v>
      </c>
      <c r="C84" s="52" t="s">
        <v>97</v>
      </c>
      <c r="D84" s="53">
        <v>2</v>
      </c>
    </row>
    <row r="85" spans="1:4" x14ac:dyDescent="0.25">
      <c r="A85" s="51" t="s">
        <v>560</v>
      </c>
      <c r="B85" s="50" t="s">
        <v>140</v>
      </c>
      <c r="C85" s="52" t="s">
        <v>139</v>
      </c>
      <c r="D85" s="53">
        <v>2</v>
      </c>
    </row>
    <row r="86" spans="1:4" x14ac:dyDescent="0.25">
      <c r="A86" s="51" t="s">
        <v>658</v>
      </c>
      <c r="B86" s="50" t="s">
        <v>160</v>
      </c>
      <c r="C86" s="52" t="s">
        <v>159</v>
      </c>
      <c r="D86" s="53">
        <v>1</v>
      </c>
    </row>
    <row r="87" spans="1:4" x14ac:dyDescent="0.25">
      <c r="A87" s="51" t="s">
        <v>607</v>
      </c>
      <c r="B87" s="50" t="s">
        <v>150</v>
      </c>
      <c r="C87" s="52" t="s">
        <v>149</v>
      </c>
      <c r="D87" s="53">
        <v>2</v>
      </c>
    </row>
    <row r="88" spans="1:4" x14ac:dyDescent="0.25">
      <c r="A88" s="51" t="s">
        <v>90</v>
      </c>
      <c r="B88" s="50" t="s">
        <v>90</v>
      </c>
      <c r="C88" s="52" t="s">
        <v>89</v>
      </c>
      <c r="D88" s="53">
        <v>2</v>
      </c>
    </row>
    <row r="89" spans="1:4" x14ac:dyDescent="0.25">
      <c r="A89" s="51" t="s">
        <v>415</v>
      </c>
      <c r="B89" s="50" t="s">
        <v>116</v>
      </c>
      <c r="C89" s="52" t="s">
        <v>115</v>
      </c>
      <c r="D89" s="53">
        <v>1</v>
      </c>
    </row>
    <row r="90" spans="1:4" x14ac:dyDescent="0.25">
      <c r="A90" s="51" t="s">
        <v>416</v>
      </c>
      <c r="B90" s="50" t="s">
        <v>116</v>
      </c>
      <c r="C90" s="52" t="s">
        <v>115</v>
      </c>
      <c r="D90" s="53">
        <v>1</v>
      </c>
    </row>
    <row r="91" spans="1:4" x14ac:dyDescent="0.25">
      <c r="A91" s="51" t="s">
        <v>333</v>
      </c>
      <c r="B91" s="50" t="s">
        <v>92</v>
      </c>
      <c r="C91" s="52" t="s">
        <v>91</v>
      </c>
      <c r="D91" s="53">
        <v>1</v>
      </c>
    </row>
    <row r="92" spans="1:4" x14ac:dyDescent="0.25">
      <c r="A92" s="51" t="s">
        <v>392</v>
      </c>
      <c r="B92" s="50" t="s">
        <v>110</v>
      </c>
      <c r="C92" s="52" t="s">
        <v>109</v>
      </c>
      <c r="D92" s="53">
        <v>2</v>
      </c>
    </row>
    <row r="93" spans="1:4" x14ac:dyDescent="0.25">
      <c r="A93" s="51" t="s">
        <v>737</v>
      </c>
      <c r="B93" s="50" t="s">
        <v>182</v>
      </c>
      <c r="C93" s="52" t="s">
        <v>181</v>
      </c>
      <c r="D93" s="53">
        <v>2</v>
      </c>
    </row>
    <row r="94" spans="1:4" x14ac:dyDescent="0.25">
      <c r="A94" s="51" t="s">
        <v>573</v>
      </c>
      <c r="B94" s="50" t="s">
        <v>144</v>
      </c>
      <c r="C94" s="52" t="s">
        <v>143</v>
      </c>
      <c r="D94" s="53">
        <v>2</v>
      </c>
    </row>
    <row r="95" spans="1:4" x14ac:dyDescent="0.25">
      <c r="A95" s="51" t="s">
        <v>626</v>
      </c>
      <c r="B95" s="50" t="s">
        <v>152</v>
      </c>
      <c r="C95" s="52" t="s">
        <v>151</v>
      </c>
      <c r="D95" s="53">
        <v>1</v>
      </c>
    </row>
    <row r="96" spans="1:4" x14ac:dyDescent="0.25">
      <c r="A96" s="51" t="s">
        <v>487</v>
      </c>
      <c r="B96" s="50" t="s">
        <v>120</v>
      </c>
      <c r="C96" s="52" t="s">
        <v>119</v>
      </c>
      <c r="D96" s="53">
        <v>1</v>
      </c>
    </row>
    <row r="97" spans="1:4" x14ac:dyDescent="0.25">
      <c r="A97" s="51" t="s">
        <v>530</v>
      </c>
      <c r="B97" s="50" t="s">
        <v>138</v>
      </c>
      <c r="C97" s="52" t="s">
        <v>137</v>
      </c>
      <c r="D97" s="53">
        <v>1</v>
      </c>
    </row>
    <row r="98" spans="1:4" x14ac:dyDescent="0.25">
      <c r="A98" s="51" t="s">
        <v>718</v>
      </c>
      <c r="B98" s="50" t="s">
        <v>176</v>
      </c>
      <c r="C98" s="52" t="s">
        <v>175</v>
      </c>
      <c r="D98" s="53">
        <v>1</v>
      </c>
    </row>
    <row r="99" spans="1:4" x14ac:dyDescent="0.25">
      <c r="A99" s="51" t="s">
        <v>417</v>
      </c>
      <c r="B99" s="50" t="s">
        <v>116</v>
      </c>
      <c r="C99" s="52" t="s">
        <v>115</v>
      </c>
      <c r="D99" s="53">
        <v>1</v>
      </c>
    </row>
    <row r="100" spans="1:4" x14ac:dyDescent="0.25">
      <c r="A100" s="51" t="s">
        <v>348</v>
      </c>
      <c r="B100" s="50" t="s">
        <v>94</v>
      </c>
      <c r="C100" s="52" t="s">
        <v>93</v>
      </c>
      <c r="D100" s="53">
        <v>2</v>
      </c>
    </row>
    <row r="101" spans="1:4" x14ac:dyDescent="0.25">
      <c r="A101" s="51" t="s">
        <v>418</v>
      </c>
      <c r="B101" s="50" t="s">
        <v>116</v>
      </c>
      <c r="C101" s="52" t="s">
        <v>115</v>
      </c>
      <c r="D101" s="53">
        <v>1</v>
      </c>
    </row>
    <row r="102" spans="1:4" x14ac:dyDescent="0.25">
      <c r="A102" s="51" t="s">
        <v>419</v>
      </c>
      <c r="B102" s="50" t="s">
        <v>116</v>
      </c>
      <c r="C102" s="52" t="s">
        <v>115</v>
      </c>
      <c r="D102" s="53">
        <v>1</v>
      </c>
    </row>
    <row r="103" spans="1:4" x14ac:dyDescent="0.25">
      <c r="A103" s="51" t="s">
        <v>681</v>
      </c>
      <c r="B103" s="50" t="s">
        <v>164</v>
      </c>
      <c r="C103" s="52" t="s">
        <v>163</v>
      </c>
      <c r="D103" s="53">
        <v>1</v>
      </c>
    </row>
    <row r="104" spans="1:4" x14ac:dyDescent="0.25">
      <c r="A104" s="51" t="s">
        <v>531</v>
      </c>
      <c r="B104" s="50" t="s">
        <v>138</v>
      </c>
      <c r="C104" s="52" t="s">
        <v>137</v>
      </c>
      <c r="D104" s="53">
        <v>1</v>
      </c>
    </row>
    <row r="105" spans="1:4" x14ac:dyDescent="0.25">
      <c r="A105" s="51" t="s">
        <v>659</v>
      </c>
      <c r="B105" s="50" t="s">
        <v>160</v>
      </c>
      <c r="C105" s="52" t="s">
        <v>159</v>
      </c>
      <c r="D105" s="53">
        <v>1</v>
      </c>
    </row>
    <row r="106" spans="1:4" x14ac:dyDescent="0.25">
      <c r="A106" s="51" t="s">
        <v>532</v>
      </c>
      <c r="B106" s="50" t="s">
        <v>138</v>
      </c>
      <c r="C106" s="52" t="s">
        <v>137</v>
      </c>
      <c r="D106" s="53">
        <v>1</v>
      </c>
    </row>
    <row r="107" spans="1:4" x14ac:dyDescent="0.25">
      <c r="A107" s="51" t="s">
        <v>334</v>
      </c>
      <c r="B107" s="50" t="s">
        <v>92</v>
      </c>
      <c r="C107" s="52" t="s">
        <v>91</v>
      </c>
      <c r="D107" s="53">
        <v>1</v>
      </c>
    </row>
    <row r="108" spans="1:4" x14ac:dyDescent="0.25">
      <c r="A108" s="51" t="s">
        <v>758</v>
      </c>
      <c r="B108" s="50" t="s">
        <v>76</v>
      </c>
      <c r="C108" s="52" t="s">
        <v>191</v>
      </c>
      <c r="D108" s="53">
        <v>2</v>
      </c>
    </row>
    <row r="109" spans="1:4" x14ac:dyDescent="0.25">
      <c r="A109" s="51" t="s">
        <v>627</v>
      </c>
      <c r="B109" s="50" t="s">
        <v>152</v>
      </c>
      <c r="C109" s="52" t="s">
        <v>151</v>
      </c>
      <c r="D109" s="53">
        <v>1</v>
      </c>
    </row>
    <row r="110" spans="1:4" x14ac:dyDescent="0.25">
      <c r="A110" s="51" t="s">
        <v>509</v>
      </c>
      <c r="B110" s="50" t="s">
        <v>132</v>
      </c>
      <c r="C110" s="52" t="s">
        <v>131</v>
      </c>
      <c r="D110" s="53">
        <v>1</v>
      </c>
    </row>
    <row r="111" spans="1:4" x14ac:dyDescent="0.25">
      <c r="A111" s="51" t="s">
        <v>383</v>
      </c>
      <c r="B111" s="50" t="s">
        <v>108</v>
      </c>
      <c r="C111" s="52" t="s">
        <v>107</v>
      </c>
      <c r="D111" s="53">
        <v>2</v>
      </c>
    </row>
    <row r="112" spans="1:4" x14ac:dyDescent="0.25">
      <c r="A112" s="51" t="s">
        <v>574</v>
      </c>
      <c r="B112" s="50" t="s">
        <v>144</v>
      </c>
      <c r="C112" s="52" t="s">
        <v>143</v>
      </c>
      <c r="D112" s="53">
        <v>2</v>
      </c>
    </row>
    <row r="113" spans="1:4" x14ac:dyDescent="0.25">
      <c r="A113" s="51" t="s">
        <v>420</v>
      </c>
      <c r="B113" s="50" t="s">
        <v>116</v>
      </c>
      <c r="C113" s="52" t="s">
        <v>115</v>
      </c>
      <c r="D113" s="53">
        <v>1</v>
      </c>
    </row>
    <row r="114" spans="1:4" x14ac:dyDescent="0.25">
      <c r="A114" s="51" t="s">
        <v>739</v>
      </c>
      <c r="B114" s="50" t="s">
        <v>186</v>
      </c>
      <c r="C114" s="52" t="s">
        <v>185</v>
      </c>
      <c r="D114" s="53">
        <v>2</v>
      </c>
    </row>
    <row r="115" spans="1:4" x14ac:dyDescent="0.25">
      <c r="A115" s="51" t="s">
        <v>711</v>
      </c>
      <c r="B115" s="50" t="s">
        <v>174</v>
      </c>
      <c r="C115" s="52" t="s">
        <v>173</v>
      </c>
      <c r="D115" s="53">
        <v>1</v>
      </c>
    </row>
    <row r="116" spans="1:4" x14ac:dyDescent="0.25">
      <c r="A116" s="51" t="s">
        <v>701</v>
      </c>
      <c r="B116" s="50" t="s">
        <v>172</v>
      </c>
      <c r="C116" s="52" t="s">
        <v>171</v>
      </c>
      <c r="D116" s="53">
        <v>2</v>
      </c>
    </row>
    <row r="117" spans="1:4" x14ac:dyDescent="0.25">
      <c r="A117" s="51" t="s">
        <v>502</v>
      </c>
      <c r="B117" s="50" t="s">
        <v>126</v>
      </c>
      <c r="C117" s="52" t="s">
        <v>125</v>
      </c>
      <c r="D117" s="53">
        <v>2</v>
      </c>
    </row>
    <row r="118" spans="1:4" x14ac:dyDescent="0.25">
      <c r="A118" s="51" t="s">
        <v>421</v>
      </c>
      <c r="B118" s="50" t="s">
        <v>116</v>
      </c>
      <c r="C118" s="52" t="s">
        <v>115</v>
      </c>
      <c r="D118" s="53">
        <v>1</v>
      </c>
    </row>
    <row r="119" spans="1:4" x14ac:dyDescent="0.25">
      <c r="A119" s="51" t="s">
        <v>422</v>
      </c>
      <c r="B119" s="50" t="s">
        <v>116</v>
      </c>
      <c r="C119" s="52" t="s">
        <v>115</v>
      </c>
      <c r="D119" s="53">
        <v>1</v>
      </c>
    </row>
    <row r="120" spans="1:4" x14ac:dyDescent="0.25">
      <c r="A120" s="51" t="s">
        <v>307</v>
      </c>
      <c r="B120" s="50" t="s">
        <v>80</v>
      </c>
      <c r="C120" s="52" t="s">
        <v>79</v>
      </c>
      <c r="D120" s="53">
        <v>1</v>
      </c>
    </row>
    <row r="121" spans="1:4" x14ac:dyDescent="0.25">
      <c r="A121" s="51" t="s">
        <v>702</v>
      </c>
      <c r="B121" s="50" t="s">
        <v>172</v>
      </c>
      <c r="C121" s="52" t="s">
        <v>171</v>
      </c>
      <c r="D121" s="53">
        <v>2</v>
      </c>
    </row>
    <row r="122" spans="1:4" x14ac:dyDescent="0.25">
      <c r="A122" s="51" t="s">
        <v>660</v>
      </c>
      <c r="B122" s="50" t="s">
        <v>160</v>
      </c>
      <c r="C122" s="52" t="s">
        <v>159</v>
      </c>
      <c r="D122" s="53">
        <v>1</v>
      </c>
    </row>
    <row r="123" spans="1:4" x14ac:dyDescent="0.25">
      <c r="A123" s="51" t="s">
        <v>575</v>
      </c>
      <c r="B123" s="50" t="s">
        <v>144</v>
      </c>
      <c r="C123" s="52" t="s">
        <v>143</v>
      </c>
      <c r="D123" s="53">
        <v>2</v>
      </c>
    </row>
    <row r="124" spans="1:4" x14ac:dyDescent="0.25">
      <c r="A124" s="51" t="s">
        <v>628</v>
      </c>
      <c r="B124" s="50" t="s">
        <v>152</v>
      </c>
      <c r="C124" s="52" t="s">
        <v>151</v>
      </c>
      <c r="D124" s="53">
        <v>1</v>
      </c>
    </row>
    <row r="125" spans="1:4" x14ac:dyDescent="0.25">
      <c r="A125" s="51" t="s">
        <v>376</v>
      </c>
      <c r="B125" s="50" t="s">
        <v>104</v>
      </c>
      <c r="C125" s="52" t="s">
        <v>103</v>
      </c>
      <c r="D125" s="53">
        <v>2</v>
      </c>
    </row>
    <row r="126" spans="1:4" x14ac:dyDescent="0.25">
      <c r="A126" s="51" t="s">
        <v>335</v>
      </c>
      <c r="B126" s="50" t="s">
        <v>92</v>
      </c>
      <c r="C126" s="52" t="s">
        <v>91</v>
      </c>
      <c r="D126" s="53">
        <v>1</v>
      </c>
    </row>
    <row r="127" spans="1:4" x14ac:dyDescent="0.25">
      <c r="A127" s="51" t="s">
        <v>423</v>
      </c>
      <c r="B127" s="50" t="s">
        <v>116</v>
      </c>
      <c r="C127" s="52" t="s">
        <v>115</v>
      </c>
      <c r="D127" s="53">
        <v>1</v>
      </c>
    </row>
    <row r="128" spans="1:4" x14ac:dyDescent="0.25">
      <c r="A128" s="51" t="s">
        <v>650</v>
      </c>
      <c r="B128" s="50" t="s">
        <v>158</v>
      </c>
      <c r="C128" s="52" t="s">
        <v>157</v>
      </c>
      <c r="D128" s="53">
        <v>1</v>
      </c>
    </row>
    <row r="129" spans="1:4" x14ac:dyDescent="0.25">
      <c r="A129" s="51" t="s">
        <v>424</v>
      </c>
      <c r="B129" s="50" t="s">
        <v>116</v>
      </c>
      <c r="C129" s="52" t="s">
        <v>115</v>
      </c>
      <c r="D129" s="53">
        <v>1</v>
      </c>
    </row>
    <row r="130" spans="1:4" x14ac:dyDescent="0.25">
      <c r="A130" s="51" t="s">
        <v>594</v>
      </c>
      <c r="B130" s="50" t="s">
        <v>146</v>
      </c>
      <c r="C130" s="52" t="s">
        <v>145</v>
      </c>
      <c r="D130" s="53">
        <v>2</v>
      </c>
    </row>
    <row r="131" spans="1:4" x14ac:dyDescent="0.25">
      <c r="A131" s="51" t="s">
        <v>308</v>
      </c>
      <c r="B131" s="50" t="s">
        <v>80</v>
      </c>
      <c r="C131" s="52" t="s">
        <v>79</v>
      </c>
      <c r="D131" s="53">
        <v>1</v>
      </c>
    </row>
    <row r="132" spans="1:4" x14ac:dyDescent="0.25">
      <c r="A132" s="51" t="s">
        <v>629</v>
      </c>
      <c r="B132" s="50" t="s">
        <v>152</v>
      </c>
      <c r="C132" s="52" t="s">
        <v>151</v>
      </c>
      <c r="D132" s="53">
        <v>1</v>
      </c>
    </row>
    <row r="133" spans="1:4" x14ac:dyDescent="0.25">
      <c r="A133" s="51" t="s">
        <v>641</v>
      </c>
      <c r="B133" s="50" t="s">
        <v>156</v>
      </c>
      <c r="C133" s="52" t="s">
        <v>155</v>
      </c>
      <c r="D133" s="53">
        <v>2</v>
      </c>
    </row>
    <row r="134" spans="1:4" x14ac:dyDescent="0.25">
      <c r="A134" s="51" t="s">
        <v>630</v>
      </c>
      <c r="B134" s="50" t="s">
        <v>152</v>
      </c>
      <c r="C134" s="52" t="s">
        <v>151</v>
      </c>
      <c r="D134" s="53">
        <v>1</v>
      </c>
    </row>
    <row r="135" spans="1:4" x14ac:dyDescent="0.25">
      <c r="A135" s="51" t="s">
        <v>703</v>
      </c>
      <c r="B135" s="50" t="s">
        <v>172</v>
      </c>
      <c r="C135" s="52" t="s">
        <v>171</v>
      </c>
      <c r="D135" s="53">
        <v>2</v>
      </c>
    </row>
    <row r="136" spans="1:4" x14ac:dyDescent="0.25">
      <c r="A136" s="51" t="s">
        <v>368</v>
      </c>
      <c r="B136" s="50" t="s">
        <v>102</v>
      </c>
      <c r="C136" s="52" t="s">
        <v>101</v>
      </c>
      <c r="D136" s="53">
        <v>2</v>
      </c>
    </row>
    <row r="137" spans="1:4" x14ac:dyDescent="0.25">
      <c r="A137" s="51" t="s">
        <v>740</v>
      </c>
      <c r="B137" s="50" t="s">
        <v>186</v>
      </c>
      <c r="C137" s="52" t="s">
        <v>185</v>
      </c>
      <c r="D137" s="53">
        <v>2</v>
      </c>
    </row>
    <row r="138" spans="1:4" x14ac:dyDescent="0.25">
      <c r="A138" s="51" t="s">
        <v>488</v>
      </c>
      <c r="B138" s="50" t="s">
        <v>120</v>
      </c>
      <c r="C138" s="52" t="s">
        <v>119</v>
      </c>
      <c r="D138" s="53">
        <v>1</v>
      </c>
    </row>
    <row r="139" spans="1:4" x14ac:dyDescent="0.25">
      <c r="A139" s="51" t="s">
        <v>712</v>
      </c>
      <c r="B139" s="50" t="s">
        <v>174</v>
      </c>
      <c r="C139" s="52" t="s">
        <v>173</v>
      </c>
      <c r="D139" s="53">
        <v>1</v>
      </c>
    </row>
    <row r="140" spans="1:4" x14ac:dyDescent="0.25">
      <c r="A140" s="51" t="s">
        <v>741</v>
      </c>
      <c r="B140" s="50" t="s">
        <v>186</v>
      </c>
      <c r="C140" s="52" t="s">
        <v>185</v>
      </c>
      <c r="D140" s="53">
        <v>2</v>
      </c>
    </row>
    <row r="141" spans="1:4" x14ac:dyDescent="0.25">
      <c r="A141" s="51" t="s">
        <v>369</v>
      </c>
      <c r="B141" s="50" t="s">
        <v>102</v>
      </c>
      <c r="C141" s="52" t="s">
        <v>101</v>
      </c>
      <c r="D141" s="53">
        <v>2</v>
      </c>
    </row>
    <row r="142" spans="1:4" x14ac:dyDescent="0.25">
      <c r="A142" s="51" t="s">
        <v>749</v>
      </c>
      <c r="B142" s="50" t="s">
        <v>190</v>
      </c>
      <c r="C142" s="52" t="s">
        <v>189</v>
      </c>
      <c r="D142" s="53">
        <v>1</v>
      </c>
    </row>
    <row r="143" spans="1:4" x14ac:dyDescent="0.25">
      <c r="A143" s="51" t="s">
        <v>353</v>
      </c>
      <c r="B143" s="50" t="s">
        <v>98</v>
      </c>
      <c r="C143" s="52" t="s">
        <v>97</v>
      </c>
      <c r="D143" s="53">
        <v>2</v>
      </c>
    </row>
    <row r="144" spans="1:4" x14ac:dyDescent="0.25">
      <c r="A144" s="51" t="s">
        <v>595</v>
      </c>
      <c r="B144" s="50" t="s">
        <v>146</v>
      </c>
      <c r="C144" s="52" t="s">
        <v>145</v>
      </c>
      <c r="D144" s="53">
        <v>2</v>
      </c>
    </row>
    <row r="145" spans="1:4" x14ac:dyDescent="0.25">
      <c r="A145" s="51" t="s">
        <v>608</v>
      </c>
      <c r="B145" s="50" t="s">
        <v>150</v>
      </c>
      <c r="C145" s="52" t="s">
        <v>149</v>
      </c>
      <c r="D145" s="53">
        <v>2</v>
      </c>
    </row>
    <row r="146" spans="1:4" x14ac:dyDescent="0.25">
      <c r="A146" s="51" t="s">
        <v>497</v>
      </c>
      <c r="B146" s="50" t="s">
        <v>124</v>
      </c>
      <c r="C146" s="52" t="s">
        <v>123</v>
      </c>
      <c r="D146" s="53">
        <v>2</v>
      </c>
    </row>
    <row r="147" spans="1:4" x14ac:dyDescent="0.25">
      <c r="A147" s="51" t="s">
        <v>704</v>
      </c>
      <c r="B147" s="50" t="s">
        <v>172</v>
      </c>
      <c r="C147" s="52" t="s">
        <v>171</v>
      </c>
      <c r="D147" s="53">
        <v>2</v>
      </c>
    </row>
    <row r="148" spans="1:4" x14ac:dyDescent="0.25">
      <c r="A148" s="51" t="s">
        <v>370</v>
      </c>
      <c r="B148" s="50" t="s">
        <v>102</v>
      </c>
      <c r="C148" s="52" t="s">
        <v>101</v>
      </c>
      <c r="D148" s="53">
        <v>2</v>
      </c>
    </row>
    <row r="149" spans="1:4" x14ac:dyDescent="0.25">
      <c r="A149" s="51" t="s">
        <v>661</v>
      </c>
      <c r="B149" s="50" t="s">
        <v>160</v>
      </c>
      <c r="C149" s="52" t="s">
        <v>159</v>
      </c>
      <c r="D149" s="53">
        <v>1</v>
      </c>
    </row>
    <row r="150" spans="1:4" x14ac:dyDescent="0.25">
      <c r="A150" s="51" t="s">
        <v>533</v>
      </c>
      <c r="B150" s="50" t="s">
        <v>138</v>
      </c>
      <c r="C150" s="52" t="s">
        <v>137</v>
      </c>
      <c r="D150" s="53">
        <v>1</v>
      </c>
    </row>
    <row r="151" spans="1:4" x14ac:dyDescent="0.25">
      <c r="A151" s="51" t="s">
        <v>354</v>
      </c>
      <c r="B151" s="50" t="s">
        <v>98</v>
      </c>
      <c r="C151" s="52" t="s">
        <v>97</v>
      </c>
      <c r="D151" s="53">
        <v>2</v>
      </c>
    </row>
    <row r="152" spans="1:4" x14ac:dyDescent="0.25">
      <c r="A152" s="51" t="s">
        <v>309</v>
      </c>
      <c r="B152" s="50" t="s">
        <v>80</v>
      </c>
      <c r="C152" s="52" t="s">
        <v>79</v>
      </c>
      <c r="D152" s="53">
        <v>1</v>
      </c>
    </row>
    <row r="153" spans="1:4" x14ac:dyDescent="0.25">
      <c r="A153" s="51" t="s">
        <v>98</v>
      </c>
      <c r="B153" s="50" t="s">
        <v>98</v>
      </c>
      <c r="C153" s="52" t="s">
        <v>97</v>
      </c>
      <c r="D153" s="53">
        <v>2</v>
      </c>
    </row>
    <row r="154" spans="1:4" x14ac:dyDescent="0.25">
      <c r="A154" s="51" t="s">
        <v>534</v>
      </c>
      <c r="B154" s="50" t="s">
        <v>138</v>
      </c>
      <c r="C154" s="52" t="s">
        <v>137</v>
      </c>
      <c r="D154" s="53">
        <v>1</v>
      </c>
    </row>
    <row r="155" spans="1:4" x14ac:dyDescent="0.25">
      <c r="A155" s="51" t="s">
        <v>596</v>
      </c>
      <c r="B155" s="50" t="s">
        <v>146</v>
      </c>
      <c r="C155" s="52" t="s">
        <v>145</v>
      </c>
      <c r="D155" s="53">
        <v>2</v>
      </c>
    </row>
    <row r="156" spans="1:4" x14ac:dyDescent="0.25">
      <c r="A156" s="51" t="s">
        <v>535</v>
      </c>
      <c r="B156" s="50" t="s">
        <v>138</v>
      </c>
      <c r="C156" s="52" t="s">
        <v>137</v>
      </c>
      <c r="D156" s="53">
        <v>1</v>
      </c>
    </row>
    <row r="157" spans="1:4" x14ac:dyDescent="0.25">
      <c r="A157" s="51" t="s">
        <v>425</v>
      </c>
      <c r="B157" s="50" t="s">
        <v>116</v>
      </c>
      <c r="C157" s="52" t="s">
        <v>115</v>
      </c>
      <c r="D157" s="53">
        <v>1</v>
      </c>
    </row>
    <row r="158" spans="1:4" x14ac:dyDescent="0.25">
      <c r="A158" s="51" t="s">
        <v>682</v>
      </c>
      <c r="B158" s="50" t="s">
        <v>164</v>
      </c>
      <c r="C158" s="52" t="s">
        <v>163</v>
      </c>
      <c r="D158" s="53">
        <v>1</v>
      </c>
    </row>
    <row r="159" spans="1:4" x14ac:dyDescent="0.25">
      <c r="A159" s="51" t="s">
        <v>426</v>
      </c>
      <c r="B159" s="50" t="s">
        <v>116</v>
      </c>
      <c r="C159" s="52" t="s">
        <v>115</v>
      </c>
      <c r="D159" s="53">
        <v>1</v>
      </c>
    </row>
    <row r="160" spans="1:4" x14ac:dyDescent="0.25">
      <c r="A160" s="51" t="s">
        <v>427</v>
      </c>
      <c r="B160" s="50" t="s">
        <v>116</v>
      </c>
      <c r="C160" s="52" t="s">
        <v>115</v>
      </c>
      <c r="D160" s="53">
        <v>1</v>
      </c>
    </row>
    <row r="161" spans="1:4" x14ac:dyDescent="0.25">
      <c r="A161" s="51" t="s">
        <v>675</v>
      </c>
      <c r="B161" s="50" t="s">
        <v>162</v>
      </c>
      <c r="C161" s="52" t="s">
        <v>161</v>
      </c>
      <c r="D161" s="53">
        <v>1</v>
      </c>
    </row>
    <row r="162" spans="1:4" x14ac:dyDescent="0.25">
      <c r="A162" s="51" t="s">
        <v>510</v>
      </c>
      <c r="B162" s="50" t="s">
        <v>132</v>
      </c>
      <c r="C162" s="52" t="s">
        <v>131</v>
      </c>
      <c r="D162" s="53">
        <v>1</v>
      </c>
    </row>
    <row r="163" spans="1:4" x14ac:dyDescent="0.25">
      <c r="A163" s="51" t="s">
        <v>609</v>
      </c>
      <c r="B163" s="50" t="s">
        <v>150</v>
      </c>
      <c r="C163" s="52" t="s">
        <v>149</v>
      </c>
      <c r="D163" s="53">
        <v>2</v>
      </c>
    </row>
    <row r="164" spans="1:4" x14ac:dyDescent="0.25">
      <c r="A164" s="51" t="s">
        <v>523</v>
      </c>
      <c r="B164" s="50" t="s">
        <v>136</v>
      </c>
      <c r="C164" s="52" t="s">
        <v>135</v>
      </c>
      <c r="D164" s="53">
        <v>2</v>
      </c>
    </row>
    <row r="165" spans="1:4" x14ac:dyDescent="0.25">
      <c r="A165" s="51" t="s">
        <v>511</v>
      </c>
      <c r="B165" s="50" t="s">
        <v>132</v>
      </c>
      <c r="C165" s="52" t="s">
        <v>131</v>
      </c>
      <c r="D165" s="53">
        <v>1</v>
      </c>
    </row>
    <row r="166" spans="1:4" x14ac:dyDescent="0.25">
      <c r="A166" s="51" t="s">
        <v>325</v>
      </c>
      <c r="B166" s="50" t="s">
        <v>86</v>
      </c>
      <c r="C166" s="52" t="s">
        <v>85</v>
      </c>
      <c r="D166" s="53">
        <v>2</v>
      </c>
    </row>
    <row r="167" spans="1:4" x14ac:dyDescent="0.25">
      <c r="A167" s="51" t="s">
        <v>651</v>
      </c>
      <c r="B167" s="50" t="s">
        <v>158</v>
      </c>
      <c r="C167" s="52" t="s">
        <v>157</v>
      </c>
      <c r="D167" s="53">
        <v>1</v>
      </c>
    </row>
    <row r="168" spans="1:4" x14ac:dyDescent="0.25">
      <c r="A168" s="51" t="s">
        <v>676</v>
      </c>
      <c r="B168" s="50" t="s">
        <v>162</v>
      </c>
      <c r="C168" s="52" t="s">
        <v>161</v>
      </c>
      <c r="D168" s="53">
        <v>1</v>
      </c>
    </row>
    <row r="169" spans="1:4" x14ac:dyDescent="0.25">
      <c r="A169" s="51" t="s">
        <v>503</v>
      </c>
      <c r="B169" s="50" t="s">
        <v>126</v>
      </c>
      <c r="C169" s="52" t="s">
        <v>125</v>
      </c>
      <c r="D169" s="53">
        <v>2</v>
      </c>
    </row>
    <row r="170" spans="1:4" x14ac:dyDescent="0.25">
      <c r="A170" s="51" t="s">
        <v>662</v>
      </c>
      <c r="B170" s="50" t="s">
        <v>160</v>
      </c>
      <c r="C170" s="52" t="s">
        <v>159</v>
      </c>
      <c r="D170" s="53">
        <v>1</v>
      </c>
    </row>
    <row r="171" spans="1:4" x14ac:dyDescent="0.25">
      <c r="A171" s="51" t="s">
        <v>393</v>
      </c>
      <c r="B171" s="50" t="s">
        <v>110</v>
      </c>
      <c r="C171" s="52" t="s">
        <v>109</v>
      </c>
      <c r="D171" s="53">
        <v>2</v>
      </c>
    </row>
    <row r="172" spans="1:4" x14ac:dyDescent="0.25">
      <c r="A172" s="51" t="s">
        <v>428</v>
      </c>
      <c r="B172" s="50" t="s">
        <v>116</v>
      </c>
      <c r="C172" s="52" t="s">
        <v>115</v>
      </c>
      <c r="D172" s="53">
        <v>1</v>
      </c>
    </row>
    <row r="173" spans="1:4" x14ac:dyDescent="0.25">
      <c r="A173" s="51" t="s">
        <v>429</v>
      </c>
      <c r="B173" s="50" t="s">
        <v>116</v>
      </c>
      <c r="C173" s="52" t="s">
        <v>115</v>
      </c>
      <c r="D173" s="53">
        <v>1</v>
      </c>
    </row>
    <row r="174" spans="1:4" x14ac:dyDescent="0.25">
      <c r="A174" s="51" t="s">
        <v>310</v>
      </c>
      <c r="B174" s="50" t="s">
        <v>80</v>
      </c>
      <c r="C174" s="52" t="s">
        <v>79</v>
      </c>
      <c r="D174" s="53">
        <v>1</v>
      </c>
    </row>
    <row r="175" spans="1:4" x14ac:dyDescent="0.25">
      <c r="A175" s="51" t="s">
        <v>719</v>
      </c>
      <c r="B175" s="50" t="s">
        <v>176</v>
      </c>
      <c r="C175" s="52" t="s">
        <v>175</v>
      </c>
      <c r="D175" s="53">
        <v>1</v>
      </c>
    </row>
    <row r="176" spans="1:4" x14ac:dyDescent="0.25">
      <c r="A176" s="51" t="s">
        <v>576</v>
      </c>
      <c r="B176" s="50" t="s">
        <v>144</v>
      </c>
      <c r="C176" s="52" t="s">
        <v>143</v>
      </c>
      <c r="D176" s="53">
        <v>2</v>
      </c>
    </row>
    <row r="177" spans="1:4" x14ac:dyDescent="0.25">
      <c r="A177" s="51" t="s">
        <v>336</v>
      </c>
      <c r="B177" s="50" t="s">
        <v>92</v>
      </c>
      <c r="C177" s="52" t="s">
        <v>91</v>
      </c>
      <c r="D177" s="53">
        <v>1</v>
      </c>
    </row>
    <row r="178" spans="1:4" x14ac:dyDescent="0.25">
      <c r="A178" s="51" t="s">
        <v>430</v>
      </c>
      <c r="B178" s="50" t="s">
        <v>116</v>
      </c>
      <c r="C178" s="52" t="s">
        <v>115</v>
      </c>
      <c r="D178" s="53">
        <v>1</v>
      </c>
    </row>
    <row r="179" spans="1:4" x14ac:dyDescent="0.25">
      <c r="A179" s="51" t="s">
        <v>610</v>
      </c>
      <c r="B179" s="50" t="s">
        <v>150</v>
      </c>
      <c r="C179" s="52" t="s">
        <v>149</v>
      </c>
      <c r="D179" s="53">
        <v>2</v>
      </c>
    </row>
    <row r="180" spans="1:4" x14ac:dyDescent="0.25">
      <c r="A180" s="51" t="s">
        <v>431</v>
      </c>
      <c r="B180" s="50" t="s">
        <v>116</v>
      </c>
      <c r="C180" s="52" t="s">
        <v>115</v>
      </c>
      <c r="D180" s="53">
        <v>1</v>
      </c>
    </row>
    <row r="181" spans="1:4" x14ac:dyDescent="0.25">
      <c r="A181" s="51" t="s">
        <v>611</v>
      </c>
      <c r="B181" s="50" t="s">
        <v>150</v>
      </c>
      <c r="C181" s="52" t="s">
        <v>149</v>
      </c>
      <c r="D181" s="53">
        <v>2</v>
      </c>
    </row>
    <row r="182" spans="1:4" x14ac:dyDescent="0.25">
      <c r="A182" s="51" t="s">
        <v>663</v>
      </c>
      <c r="B182" s="50" t="s">
        <v>160</v>
      </c>
      <c r="C182" s="52" t="s">
        <v>159</v>
      </c>
      <c r="D182" s="53">
        <v>1</v>
      </c>
    </row>
    <row r="183" spans="1:4" x14ac:dyDescent="0.25">
      <c r="A183" s="51" t="s">
        <v>599</v>
      </c>
      <c r="B183" s="50" t="s">
        <v>148</v>
      </c>
      <c r="C183" s="52" t="s">
        <v>147</v>
      </c>
      <c r="D183" s="53">
        <v>2</v>
      </c>
    </row>
    <row r="184" spans="1:4" x14ac:dyDescent="0.25">
      <c r="A184" s="51" t="s">
        <v>377</v>
      </c>
      <c r="B184" s="50" t="s">
        <v>104</v>
      </c>
      <c r="C184" s="52" t="s">
        <v>103</v>
      </c>
      <c r="D184" s="53">
        <v>2</v>
      </c>
    </row>
    <row r="185" spans="1:4" x14ac:dyDescent="0.25">
      <c r="A185" s="51" t="s">
        <v>727</v>
      </c>
      <c r="B185" s="50" t="s">
        <v>178</v>
      </c>
      <c r="C185" s="52" t="s">
        <v>177</v>
      </c>
      <c r="D185" s="53">
        <v>2</v>
      </c>
    </row>
    <row r="186" spans="1:4" x14ac:dyDescent="0.25">
      <c r="A186" s="51" t="s">
        <v>536</v>
      </c>
      <c r="B186" s="50" t="s">
        <v>138</v>
      </c>
      <c r="C186" s="52" t="s">
        <v>137</v>
      </c>
      <c r="D186" s="53">
        <v>1</v>
      </c>
    </row>
    <row r="187" spans="1:4" x14ac:dyDescent="0.25">
      <c r="A187" s="51" t="s">
        <v>432</v>
      </c>
      <c r="B187" s="50" t="s">
        <v>116</v>
      </c>
      <c r="C187" s="52" t="s">
        <v>115</v>
      </c>
      <c r="D187" s="53">
        <v>1</v>
      </c>
    </row>
    <row r="188" spans="1:4" x14ac:dyDescent="0.25">
      <c r="A188" s="51" t="s">
        <v>355</v>
      </c>
      <c r="B188" s="50" t="s">
        <v>98</v>
      </c>
      <c r="C188" s="52" t="s">
        <v>97</v>
      </c>
      <c r="D188" s="53">
        <v>2</v>
      </c>
    </row>
    <row r="189" spans="1:4" x14ac:dyDescent="0.25">
      <c r="A189" s="51" t="s">
        <v>104</v>
      </c>
      <c r="B189" s="50" t="s">
        <v>104</v>
      </c>
      <c r="C189" s="52" t="s">
        <v>103</v>
      </c>
      <c r="D189" s="53">
        <v>2</v>
      </c>
    </row>
    <row r="190" spans="1:4" x14ac:dyDescent="0.25">
      <c r="A190" s="51" t="s">
        <v>631</v>
      </c>
      <c r="B190" s="50" t="s">
        <v>152</v>
      </c>
      <c r="C190" s="52" t="s">
        <v>151</v>
      </c>
      <c r="D190" s="53">
        <v>1</v>
      </c>
    </row>
    <row r="191" spans="1:4" x14ac:dyDescent="0.25">
      <c r="A191" s="51" t="s">
        <v>577</v>
      </c>
      <c r="B191" s="50" t="s">
        <v>144</v>
      </c>
      <c r="C191" s="52" t="s">
        <v>143</v>
      </c>
      <c r="D191" s="53">
        <v>2</v>
      </c>
    </row>
    <row r="192" spans="1:4" x14ac:dyDescent="0.25">
      <c r="A192" s="51" t="s">
        <v>578</v>
      </c>
      <c r="B192" s="50" t="s">
        <v>144</v>
      </c>
      <c r="C192" s="52" t="s">
        <v>143</v>
      </c>
      <c r="D192" s="53">
        <v>2</v>
      </c>
    </row>
    <row r="193" spans="1:4" x14ac:dyDescent="0.25">
      <c r="A193" s="51" t="s">
        <v>433</v>
      </c>
      <c r="B193" s="50" t="s">
        <v>116</v>
      </c>
      <c r="C193" s="52" t="s">
        <v>115</v>
      </c>
      <c r="D193" s="53">
        <v>1</v>
      </c>
    </row>
    <row r="194" spans="1:4" x14ac:dyDescent="0.25">
      <c r="A194" s="51" t="s">
        <v>434</v>
      </c>
      <c r="B194" s="50" t="s">
        <v>116</v>
      </c>
      <c r="C194" s="52" t="s">
        <v>115</v>
      </c>
      <c r="D194" s="53">
        <v>1</v>
      </c>
    </row>
    <row r="195" spans="1:4" x14ac:dyDescent="0.25">
      <c r="A195" s="51" t="s">
        <v>319</v>
      </c>
      <c r="B195" s="50" t="s">
        <v>84</v>
      </c>
      <c r="C195" s="52" t="s">
        <v>83</v>
      </c>
      <c r="D195" s="53">
        <v>2</v>
      </c>
    </row>
    <row r="196" spans="1:4" x14ac:dyDescent="0.25">
      <c r="A196" s="51" t="s">
        <v>537</v>
      </c>
      <c r="B196" s="50" t="s">
        <v>138</v>
      </c>
      <c r="C196" s="52" t="s">
        <v>137</v>
      </c>
      <c r="D196" s="53">
        <v>1</v>
      </c>
    </row>
    <row r="197" spans="1:4" x14ac:dyDescent="0.25">
      <c r="A197" s="51" t="s">
        <v>435</v>
      </c>
      <c r="B197" s="50" t="s">
        <v>116</v>
      </c>
      <c r="C197" s="52" t="s">
        <v>115</v>
      </c>
      <c r="D197" s="53">
        <v>1</v>
      </c>
    </row>
    <row r="198" spans="1:4" x14ac:dyDescent="0.25">
      <c r="A198" s="51" t="s">
        <v>597</v>
      </c>
      <c r="B198" s="50" t="s">
        <v>146</v>
      </c>
      <c r="C198" s="52" t="s">
        <v>145</v>
      </c>
      <c r="D198" s="53">
        <v>2</v>
      </c>
    </row>
    <row r="199" spans="1:4" x14ac:dyDescent="0.25">
      <c r="A199" s="51" t="s">
        <v>320</v>
      </c>
      <c r="B199" s="50" t="s">
        <v>84</v>
      </c>
      <c r="C199" s="52" t="s">
        <v>83</v>
      </c>
      <c r="D199" s="53">
        <v>2</v>
      </c>
    </row>
    <row r="200" spans="1:4" x14ac:dyDescent="0.25">
      <c r="A200" s="51" t="s">
        <v>579</v>
      </c>
      <c r="B200" s="50" t="s">
        <v>144</v>
      </c>
      <c r="C200" s="52" t="s">
        <v>143</v>
      </c>
      <c r="D200" s="53">
        <v>2</v>
      </c>
    </row>
    <row r="201" spans="1:4" x14ac:dyDescent="0.25">
      <c r="A201" s="51" t="s">
        <v>356</v>
      </c>
      <c r="B201" s="50" t="s">
        <v>98</v>
      </c>
      <c r="C201" s="52" t="s">
        <v>97</v>
      </c>
      <c r="D201" s="53">
        <v>2</v>
      </c>
    </row>
    <row r="202" spans="1:4" x14ac:dyDescent="0.25">
      <c r="A202" s="51" t="s">
        <v>512</v>
      </c>
      <c r="B202" s="50" t="s">
        <v>132</v>
      </c>
      <c r="C202" s="52" t="s">
        <v>131</v>
      </c>
      <c r="D202" s="53">
        <v>1</v>
      </c>
    </row>
    <row r="203" spans="1:4" x14ac:dyDescent="0.25">
      <c r="A203" s="51" t="s">
        <v>357</v>
      </c>
      <c r="B203" s="50" t="s">
        <v>98</v>
      </c>
      <c r="C203" s="52" t="s">
        <v>97</v>
      </c>
      <c r="D203" s="53">
        <v>2</v>
      </c>
    </row>
    <row r="204" spans="1:4" x14ac:dyDescent="0.25">
      <c r="A204" s="51" t="s">
        <v>436</v>
      </c>
      <c r="B204" s="50" t="s">
        <v>116</v>
      </c>
      <c r="C204" s="52" t="s">
        <v>115</v>
      </c>
      <c r="D204" s="53">
        <v>1</v>
      </c>
    </row>
    <row r="205" spans="1:4" x14ac:dyDescent="0.25">
      <c r="A205" s="51" t="s">
        <v>542</v>
      </c>
      <c r="B205" s="50" t="s">
        <v>138</v>
      </c>
      <c r="C205" s="52" t="s">
        <v>137</v>
      </c>
      <c r="D205" s="53">
        <v>1</v>
      </c>
    </row>
    <row r="206" spans="1:4" x14ac:dyDescent="0.25">
      <c r="A206" s="51" t="s">
        <v>437</v>
      </c>
      <c r="B206" s="50" t="s">
        <v>116</v>
      </c>
      <c r="C206" s="52" t="s">
        <v>115</v>
      </c>
      <c r="D206" s="53">
        <v>1</v>
      </c>
    </row>
    <row r="207" spans="1:4" x14ac:dyDescent="0.25">
      <c r="A207" s="51" t="s">
        <v>632</v>
      </c>
      <c r="B207" s="50" t="s">
        <v>152</v>
      </c>
      <c r="C207" s="52" t="s">
        <v>151</v>
      </c>
      <c r="D207" s="53">
        <v>1</v>
      </c>
    </row>
    <row r="208" spans="1:4" x14ac:dyDescent="0.25">
      <c r="A208" s="51" t="s">
        <v>439</v>
      </c>
      <c r="B208" s="50" t="s">
        <v>116</v>
      </c>
      <c r="C208" s="52" t="s">
        <v>115</v>
      </c>
      <c r="D208" s="53">
        <v>1</v>
      </c>
    </row>
    <row r="209" spans="1:4" x14ac:dyDescent="0.25">
      <c r="A209" s="51" t="s">
        <v>544</v>
      </c>
      <c r="B209" s="50" t="s">
        <v>138</v>
      </c>
      <c r="C209" s="52" t="s">
        <v>137</v>
      </c>
      <c r="D209" s="53">
        <v>1</v>
      </c>
    </row>
    <row r="210" spans="1:4" x14ac:dyDescent="0.25">
      <c r="A210" s="51" t="s">
        <v>441</v>
      </c>
      <c r="B210" s="50" t="s">
        <v>116</v>
      </c>
      <c r="C210" s="52" t="s">
        <v>115</v>
      </c>
      <c r="D210" s="53">
        <v>1</v>
      </c>
    </row>
    <row r="211" spans="1:4" x14ac:dyDescent="0.25">
      <c r="A211" s="51" t="s">
        <v>581</v>
      </c>
      <c r="B211" s="50" t="s">
        <v>144</v>
      </c>
      <c r="C211" s="52" t="s">
        <v>143</v>
      </c>
      <c r="D211" s="53">
        <v>2</v>
      </c>
    </row>
    <row r="212" spans="1:4" x14ac:dyDescent="0.25">
      <c r="A212" s="51" t="s">
        <v>442</v>
      </c>
      <c r="B212" s="50" t="s">
        <v>116</v>
      </c>
      <c r="C212" s="52" t="s">
        <v>115</v>
      </c>
      <c r="D212" s="53">
        <v>1</v>
      </c>
    </row>
    <row r="213" spans="1:4" x14ac:dyDescent="0.25">
      <c r="A213" s="51" t="s">
        <v>337</v>
      </c>
      <c r="B213" s="50" t="s">
        <v>92</v>
      </c>
      <c r="C213" s="52" t="s">
        <v>91</v>
      </c>
      <c r="D213" s="53">
        <v>1</v>
      </c>
    </row>
    <row r="214" spans="1:4" x14ac:dyDescent="0.25">
      <c r="A214" s="51" t="s">
        <v>538</v>
      </c>
      <c r="B214" s="50" t="s">
        <v>138</v>
      </c>
      <c r="C214" s="52" t="s">
        <v>137</v>
      </c>
      <c r="D214" s="53">
        <v>1</v>
      </c>
    </row>
    <row r="215" spans="1:4" x14ac:dyDescent="0.25">
      <c r="A215" s="51" t="s">
        <v>539</v>
      </c>
      <c r="B215" s="50" t="s">
        <v>138</v>
      </c>
      <c r="C215" s="52" t="s">
        <v>137</v>
      </c>
      <c r="D215" s="53">
        <v>1</v>
      </c>
    </row>
    <row r="216" spans="1:4" x14ac:dyDescent="0.25">
      <c r="A216" s="51" t="s">
        <v>540</v>
      </c>
      <c r="B216" s="50" t="s">
        <v>138</v>
      </c>
      <c r="C216" s="52" t="s">
        <v>137</v>
      </c>
      <c r="D216" s="53">
        <v>1</v>
      </c>
    </row>
    <row r="217" spans="1:4" x14ac:dyDescent="0.25">
      <c r="A217" s="51" t="s">
        <v>541</v>
      </c>
      <c r="B217" s="50" t="s">
        <v>138</v>
      </c>
      <c r="C217" s="52" t="s">
        <v>137</v>
      </c>
      <c r="D217" s="53">
        <v>1</v>
      </c>
    </row>
    <row r="218" spans="1:4" x14ac:dyDescent="0.25">
      <c r="A218" s="51" t="s">
        <v>580</v>
      </c>
      <c r="B218" s="50" t="s">
        <v>144</v>
      </c>
      <c r="C218" s="52" t="s">
        <v>143</v>
      </c>
      <c r="D218" s="53">
        <v>2</v>
      </c>
    </row>
    <row r="219" spans="1:4" x14ac:dyDescent="0.25">
      <c r="A219" s="51" t="s">
        <v>543</v>
      </c>
      <c r="B219" s="50" t="s">
        <v>138</v>
      </c>
      <c r="C219" s="52" t="s">
        <v>137</v>
      </c>
      <c r="D219" s="53">
        <v>1</v>
      </c>
    </row>
    <row r="220" spans="1:4" x14ac:dyDescent="0.25">
      <c r="A220" s="51" t="s">
        <v>396</v>
      </c>
      <c r="B220" s="50" t="s">
        <v>112</v>
      </c>
      <c r="C220" s="52" t="s">
        <v>111</v>
      </c>
      <c r="D220" s="53">
        <v>2</v>
      </c>
    </row>
    <row r="221" spans="1:4" x14ac:dyDescent="0.25">
      <c r="A221" s="51" t="s">
        <v>438</v>
      </c>
      <c r="B221" s="50" t="s">
        <v>116</v>
      </c>
      <c r="C221" s="52" t="s">
        <v>115</v>
      </c>
      <c r="D221" s="53">
        <v>1</v>
      </c>
    </row>
    <row r="222" spans="1:4" x14ac:dyDescent="0.25">
      <c r="A222" s="51" t="s">
        <v>440</v>
      </c>
      <c r="B222" s="50" t="s">
        <v>116</v>
      </c>
      <c r="C222" s="52" t="s">
        <v>115</v>
      </c>
      <c r="D222" s="53">
        <v>1</v>
      </c>
    </row>
    <row r="223" spans="1:4" x14ac:dyDescent="0.25">
      <c r="A223" s="51" t="s">
        <v>489</v>
      </c>
      <c r="B223" s="50" t="s">
        <v>120</v>
      </c>
      <c r="C223" s="52" t="s">
        <v>119</v>
      </c>
      <c r="D223" s="53">
        <v>1</v>
      </c>
    </row>
    <row r="224" spans="1:4" x14ac:dyDescent="0.25">
      <c r="A224" s="51" t="s">
        <v>642</v>
      </c>
      <c r="B224" s="50" t="s">
        <v>156</v>
      </c>
      <c r="C224" s="52" t="s">
        <v>155</v>
      </c>
      <c r="D224" s="53">
        <v>2</v>
      </c>
    </row>
    <row r="225" spans="1:4" x14ac:dyDescent="0.25">
      <c r="A225" s="51" t="s">
        <v>443</v>
      </c>
      <c r="B225" s="50" t="s">
        <v>116</v>
      </c>
      <c r="C225" s="52" t="s">
        <v>115</v>
      </c>
      <c r="D225" s="53">
        <v>1</v>
      </c>
    </row>
    <row r="226" spans="1:4" x14ac:dyDescent="0.25">
      <c r="A226" s="51" t="s">
        <v>633</v>
      </c>
      <c r="B226" s="50" t="s">
        <v>152</v>
      </c>
      <c r="C226" s="52" t="s">
        <v>151</v>
      </c>
      <c r="D226" s="53">
        <v>1</v>
      </c>
    </row>
    <row r="227" spans="1:4" x14ac:dyDescent="0.25">
      <c r="A227" s="51" t="s">
        <v>394</v>
      </c>
      <c r="B227" s="50" t="s">
        <v>110</v>
      </c>
      <c r="C227" s="52" t="s">
        <v>109</v>
      </c>
      <c r="D227" s="53">
        <v>2</v>
      </c>
    </row>
    <row r="228" spans="1:4" x14ac:dyDescent="0.25">
      <c r="A228" s="51" t="s">
        <v>561</v>
      </c>
      <c r="B228" s="50" t="s">
        <v>140</v>
      </c>
      <c r="C228" s="52" t="s">
        <v>139</v>
      </c>
      <c r="D228" s="53">
        <v>2</v>
      </c>
    </row>
    <row r="229" spans="1:4" x14ac:dyDescent="0.25">
      <c r="A229" s="51" t="s">
        <v>742</v>
      </c>
      <c r="B229" s="50" t="s">
        <v>186</v>
      </c>
      <c r="C229" s="52" t="s">
        <v>185</v>
      </c>
      <c r="D229" s="53">
        <v>2</v>
      </c>
    </row>
    <row r="230" spans="1:4" x14ac:dyDescent="0.25">
      <c r="A230" s="51" t="s">
        <v>735</v>
      </c>
      <c r="B230" s="50" t="s">
        <v>180</v>
      </c>
      <c r="C230" s="52" t="s">
        <v>179</v>
      </c>
      <c r="D230" s="53">
        <v>2</v>
      </c>
    </row>
    <row r="231" spans="1:4" x14ac:dyDescent="0.25">
      <c r="A231" s="51" t="s">
        <v>311</v>
      </c>
      <c r="B231" s="50" t="s">
        <v>80</v>
      </c>
      <c r="C231" s="52" t="s">
        <v>79</v>
      </c>
      <c r="D231" s="53">
        <v>1</v>
      </c>
    </row>
    <row r="232" spans="1:4" x14ac:dyDescent="0.25">
      <c r="A232" s="51" t="s">
        <v>504</v>
      </c>
      <c r="B232" s="50" t="s">
        <v>126</v>
      </c>
      <c r="C232" s="52" t="s">
        <v>125</v>
      </c>
      <c r="D232" s="53">
        <v>2</v>
      </c>
    </row>
    <row r="233" spans="1:4" x14ac:dyDescent="0.25">
      <c r="A233" s="51" t="s">
        <v>643</v>
      </c>
      <c r="B233" s="50" t="s">
        <v>156</v>
      </c>
      <c r="C233" s="52" t="s">
        <v>155</v>
      </c>
      <c r="D233" s="53">
        <v>2</v>
      </c>
    </row>
    <row r="234" spans="1:4" x14ac:dyDescent="0.25">
      <c r="A234" s="51" t="s">
        <v>612</v>
      </c>
      <c r="B234" s="50" t="s">
        <v>150</v>
      </c>
      <c r="C234" s="52" t="s">
        <v>149</v>
      </c>
      <c r="D234" s="53">
        <v>2</v>
      </c>
    </row>
    <row r="235" spans="1:4" x14ac:dyDescent="0.25">
      <c r="A235" s="51" t="s">
        <v>444</v>
      </c>
      <c r="B235" s="50" t="s">
        <v>116</v>
      </c>
      <c r="C235" s="52" t="s">
        <v>115</v>
      </c>
      <c r="D235" s="53">
        <v>1</v>
      </c>
    </row>
    <row r="236" spans="1:4" x14ac:dyDescent="0.25">
      <c r="A236" s="51" t="s">
        <v>677</v>
      </c>
      <c r="B236" s="50" t="s">
        <v>162</v>
      </c>
      <c r="C236" s="52" t="s">
        <v>161</v>
      </c>
      <c r="D236" s="53">
        <v>1</v>
      </c>
    </row>
    <row r="237" spans="1:4" x14ac:dyDescent="0.25">
      <c r="A237" s="51" t="s">
        <v>445</v>
      </c>
      <c r="B237" s="50" t="s">
        <v>116</v>
      </c>
      <c r="C237" s="52" t="s">
        <v>115</v>
      </c>
      <c r="D237" s="53">
        <v>1</v>
      </c>
    </row>
    <row r="238" spans="1:4" x14ac:dyDescent="0.25">
      <c r="A238" s="51" t="s">
        <v>562</v>
      </c>
      <c r="B238" s="50" t="s">
        <v>140</v>
      </c>
      <c r="C238" s="52" t="s">
        <v>139</v>
      </c>
      <c r="D238" s="53">
        <v>2</v>
      </c>
    </row>
    <row r="239" spans="1:4" x14ac:dyDescent="0.25">
      <c r="A239" s="51" t="s">
        <v>545</v>
      </c>
      <c r="B239" s="50" t="s">
        <v>138</v>
      </c>
      <c r="C239" s="52" t="s">
        <v>137</v>
      </c>
      <c r="D239" s="53">
        <v>1</v>
      </c>
    </row>
    <row r="240" spans="1:4" x14ac:dyDescent="0.25">
      <c r="A240" s="51" t="s">
        <v>683</v>
      </c>
      <c r="B240" s="50" t="s">
        <v>164</v>
      </c>
      <c r="C240" s="52" t="s">
        <v>163</v>
      </c>
      <c r="D240" s="53">
        <v>1</v>
      </c>
    </row>
    <row r="241" spans="1:4" x14ac:dyDescent="0.25">
      <c r="A241" s="51" t="s">
        <v>684</v>
      </c>
      <c r="B241" s="50" t="s">
        <v>164</v>
      </c>
      <c r="C241" s="52" t="s">
        <v>163</v>
      </c>
      <c r="D241" s="53">
        <v>1</v>
      </c>
    </row>
    <row r="242" spans="1:4" x14ac:dyDescent="0.25">
      <c r="A242" s="51" t="s">
        <v>116</v>
      </c>
      <c r="B242" s="50" t="s">
        <v>116</v>
      </c>
      <c r="C242" s="52" t="s">
        <v>115</v>
      </c>
      <c r="D242" s="53">
        <v>1</v>
      </c>
    </row>
    <row r="243" spans="1:4" x14ac:dyDescent="0.25">
      <c r="A243" s="51" t="s">
        <v>505</v>
      </c>
      <c r="B243" s="50" t="s">
        <v>126</v>
      </c>
      <c r="C243" s="52" t="s">
        <v>125</v>
      </c>
      <c r="D243" s="53">
        <v>2</v>
      </c>
    </row>
    <row r="244" spans="1:4" x14ac:dyDescent="0.25">
      <c r="A244" s="51" t="s">
        <v>685</v>
      </c>
      <c r="B244" s="50" t="s">
        <v>164</v>
      </c>
      <c r="C244" s="52" t="s">
        <v>163</v>
      </c>
      <c r="D244" s="53">
        <v>1</v>
      </c>
    </row>
    <row r="245" spans="1:4" x14ac:dyDescent="0.25">
      <c r="A245" s="51" t="s">
        <v>700</v>
      </c>
      <c r="B245" s="50" t="s">
        <v>170</v>
      </c>
      <c r="C245" s="52" t="s">
        <v>169</v>
      </c>
      <c r="D245" s="53">
        <v>2</v>
      </c>
    </row>
    <row r="246" spans="1:4" x14ac:dyDescent="0.25">
      <c r="A246" s="51" t="s">
        <v>446</v>
      </c>
      <c r="B246" s="50" t="s">
        <v>116</v>
      </c>
      <c r="C246" s="52" t="s">
        <v>115</v>
      </c>
      <c r="D246" s="53">
        <v>1</v>
      </c>
    </row>
    <row r="247" spans="1:4" x14ac:dyDescent="0.25">
      <c r="A247" s="51" t="s">
        <v>118</v>
      </c>
      <c r="B247" s="50" t="s">
        <v>118</v>
      </c>
      <c r="C247" s="52" t="s">
        <v>117</v>
      </c>
      <c r="D247" s="53">
        <v>2</v>
      </c>
    </row>
    <row r="248" spans="1:4" x14ac:dyDescent="0.25">
      <c r="A248" s="51" t="s">
        <v>447</v>
      </c>
      <c r="B248" s="50" t="s">
        <v>116</v>
      </c>
      <c r="C248" s="52" t="s">
        <v>115</v>
      </c>
      <c r="D248" s="53">
        <v>1</v>
      </c>
    </row>
    <row r="249" spans="1:4" x14ac:dyDescent="0.25">
      <c r="A249" s="51" t="s">
        <v>507</v>
      </c>
      <c r="B249" s="50" t="s">
        <v>130</v>
      </c>
      <c r="C249" s="52" t="s">
        <v>129</v>
      </c>
      <c r="D249" s="53">
        <v>2</v>
      </c>
    </row>
    <row r="250" spans="1:4" x14ac:dyDescent="0.25">
      <c r="A250" s="51" t="s">
        <v>448</v>
      </c>
      <c r="B250" s="50" t="s">
        <v>116</v>
      </c>
      <c r="C250" s="52" t="s">
        <v>115</v>
      </c>
      <c r="D250" s="53">
        <v>1</v>
      </c>
    </row>
    <row r="251" spans="1:4" x14ac:dyDescent="0.25">
      <c r="A251" s="51" t="s">
        <v>644</v>
      </c>
      <c r="B251" s="50" t="s">
        <v>156</v>
      </c>
      <c r="C251" s="52" t="s">
        <v>155</v>
      </c>
      <c r="D251" s="53">
        <v>2</v>
      </c>
    </row>
    <row r="252" spans="1:4" x14ac:dyDescent="0.25">
      <c r="A252" s="51" t="s">
        <v>384</v>
      </c>
      <c r="B252" s="50" t="s">
        <v>108</v>
      </c>
      <c r="C252" s="52" t="s">
        <v>107</v>
      </c>
      <c r="D252" s="53">
        <v>2</v>
      </c>
    </row>
    <row r="253" spans="1:4" x14ac:dyDescent="0.25">
      <c r="A253" s="51" t="s">
        <v>513</v>
      </c>
      <c r="B253" s="50" t="s">
        <v>132</v>
      </c>
      <c r="C253" s="52" t="s">
        <v>131</v>
      </c>
      <c r="D253" s="53">
        <v>1</v>
      </c>
    </row>
    <row r="254" spans="1:4" x14ac:dyDescent="0.25">
      <c r="A254" s="51" t="s">
        <v>338</v>
      </c>
      <c r="B254" s="50" t="s">
        <v>92</v>
      </c>
      <c r="C254" s="52" t="s">
        <v>91</v>
      </c>
      <c r="D254" s="53">
        <v>1</v>
      </c>
    </row>
    <row r="255" spans="1:4" x14ac:dyDescent="0.25">
      <c r="A255" s="51" t="s">
        <v>762</v>
      </c>
      <c r="B255" s="50" t="s">
        <v>193</v>
      </c>
      <c r="C255" s="52" t="s">
        <v>192</v>
      </c>
      <c r="D255" s="53">
        <v>2</v>
      </c>
    </row>
    <row r="256" spans="1:4" x14ac:dyDescent="0.25">
      <c r="A256" s="51" t="s">
        <v>449</v>
      </c>
      <c r="B256" s="50" t="s">
        <v>116</v>
      </c>
      <c r="C256" s="52" t="s">
        <v>115</v>
      </c>
      <c r="D256" s="53">
        <v>1</v>
      </c>
    </row>
    <row r="257" spans="1:4" x14ac:dyDescent="0.25">
      <c r="A257" s="51" t="s">
        <v>385</v>
      </c>
      <c r="B257" s="50" t="s">
        <v>108</v>
      </c>
      <c r="C257" s="52" t="s">
        <v>107</v>
      </c>
      <c r="D257" s="53">
        <v>2</v>
      </c>
    </row>
    <row r="258" spans="1:4" x14ac:dyDescent="0.25">
      <c r="A258" s="51" t="s">
        <v>358</v>
      </c>
      <c r="B258" s="50" t="s">
        <v>98</v>
      </c>
      <c r="C258" s="52" t="s">
        <v>97</v>
      </c>
      <c r="D258" s="53">
        <v>2</v>
      </c>
    </row>
    <row r="259" spans="1:4" x14ac:dyDescent="0.25">
      <c r="A259" s="51" t="s">
        <v>582</v>
      </c>
      <c r="B259" s="50" t="s">
        <v>144</v>
      </c>
      <c r="C259" s="52" t="s">
        <v>143</v>
      </c>
      <c r="D259" s="53">
        <v>2</v>
      </c>
    </row>
    <row r="260" spans="1:4" x14ac:dyDescent="0.25">
      <c r="A260" s="51" t="s">
        <v>664</v>
      </c>
      <c r="B260" s="50" t="s">
        <v>160</v>
      </c>
      <c r="C260" s="52" t="s">
        <v>159</v>
      </c>
      <c r="D260" s="53">
        <v>1</v>
      </c>
    </row>
    <row r="261" spans="1:4" x14ac:dyDescent="0.25">
      <c r="A261" s="51" t="s">
        <v>126</v>
      </c>
      <c r="B261" s="50" t="s">
        <v>126</v>
      </c>
      <c r="C261" s="52" t="s">
        <v>125</v>
      </c>
      <c r="D261" s="53">
        <v>2</v>
      </c>
    </row>
    <row r="262" spans="1:4" x14ac:dyDescent="0.25">
      <c r="A262" s="51" t="s">
        <v>490</v>
      </c>
      <c r="B262" s="50" t="s">
        <v>120</v>
      </c>
      <c r="C262" s="52" t="s">
        <v>119</v>
      </c>
      <c r="D262" s="53">
        <v>1</v>
      </c>
    </row>
    <row r="263" spans="1:4" x14ac:dyDescent="0.25">
      <c r="A263" s="51" t="s">
        <v>665</v>
      </c>
      <c r="B263" s="50" t="s">
        <v>160</v>
      </c>
      <c r="C263" s="52" t="s">
        <v>159</v>
      </c>
      <c r="D263" s="53">
        <v>1</v>
      </c>
    </row>
    <row r="264" spans="1:4" x14ac:dyDescent="0.25">
      <c r="A264" s="51" t="s">
        <v>686</v>
      </c>
      <c r="B264" s="50" t="s">
        <v>164</v>
      </c>
      <c r="C264" s="52" t="s">
        <v>163</v>
      </c>
      <c r="D264" s="53">
        <v>1</v>
      </c>
    </row>
    <row r="265" spans="1:4" x14ac:dyDescent="0.25">
      <c r="A265" s="51" t="s">
        <v>546</v>
      </c>
      <c r="B265" s="50" t="s">
        <v>138</v>
      </c>
      <c r="C265" s="52" t="s">
        <v>137</v>
      </c>
      <c r="D265" s="53">
        <v>1</v>
      </c>
    </row>
    <row r="266" spans="1:4" x14ac:dyDescent="0.25">
      <c r="A266" s="51" t="s">
        <v>728</v>
      </c>
      <c r="B266" s="50" t="s">
        <v>178</v>
      </c>
      <c r="C266" s="52" t="s">
        <v>177</v>
      </c>
      <c r="D266" s="53">
        <v>2</v>
      </c>
    </row>
    <row r="267" spans="1:4" x14ac:dyDescent="0.25">
      <c r="A267" s="51" t="s">
        <v>450</v>
      </c>
      <c r="B267" s="50" t="s">
        <v>116</v>
      </c>
      <c r="C267" s="52" t="s">
        <v>115</v>
      </c>
      <c r="D267" s="53">
        <v>1</v>
      </c>
    </row>
    <row r="268" spans="1:4" x14ac:dyDescent="0.25">
      <c r="A268" s="51" t="s">
        <v>705</v>
      </c>
      <c r="B268" s="50" t="s">
        <v>172</v>
      </c>
      <c r="C268" s="52" t="s">
        <v>171</v>
      </c>
      <c r="D268" s="53">
        <v>2</v>
      </c>
    </row>
    <row r="269" spans="1:4" x14ac:dyDescent="0.25">
      <c r="A269" s="51" t="s">
        <v>613</v>
      </c>
      <c r="B269" s="50" t="s">
        <v>150</v>
      </c>
      <c r="C269" s="52" t="s">
        <v>149</v>
      </c>
      <c r="D269" s="53">
        <v>2</v>
      </c>
    </row>
    <row r="270" spans="1:4" x14ac:dyDescent="0.25">
      <c r="A270" s="51" t="s">
        <v>687</v>
      </c>
      <c r="B270" s="50" t="s">
        <v>164</v>
      </c>
      <c r="C270" s="52" t="s">
        <v>163</v>
      </c>
      <c r="D270" s="53">
        <v>1</v>
      </c>
    </row>
    <row r="271" spans="1:4" x14ac:dyDescent="0.25">
      <c r="A271" s="51" t="s">
        <v>451</v>
      </c>
      <c r="B271" s="50" t="s">
        <v>116</v>
      </c>
      <c r="C271" s="52" t="s">
        <v>115</v>
      </c>
      <c r="D271" s="53">
        <v>1</v>
      </c>
    </row>
    <row r="272" spans="1:4" x14ac:dyDescent="0.25">
      <c r="A272" s="51" t="s">
        <v>132</v>
      </c>
      <c r="B272" s="50" t="s">
        <v>132</v>
      </c>
      <c r="C272" s="52" t="s">
        <v>131</v>
      </c>
      <c r="D272" s="53">
        <v>1</v>
      </c>
    </row>
    <row r="273" spans="1:4" x14ac:dyDescent="0.25">
      <c r="A273" s="51" t="s">
        <v>452</v>
      </c>
      <c r="B273" s="50" t="s">
        <v>116</v>
      </c>
      <c r="C273" s="52" t="s">
        <v>115</v>
      </c>
      <c r="D273" s="53">
        <v>1</v>
      </c>
    </row>
    <row r="274" spans="1:4" x14ac:dyDescent="0.25">
      <c r="A274" s="51" t="s">
        <v>750</v>
      </c>
      <c r="B274" s="50" t="s">
        <v>190</v>
      </c>
      <c r="C274" s="52" t="s">
        <v>189</v>
      </c>
      <c r="D274" s="53">
        <v>1</v>
      </c>
    </row>
    <row r="275" spans="1:4" x14ac:dyDescent="0.25">
      <c r="A275" s="51" t="s">
        <v>339</v>
      </c>
      <c r="B275" s="50" t="s">
        <v>92</v>
      </c>
      <c r="C275" s="52" t="s">
        <v>91</v>
      </c>
      <c r="D275" s="53">
        <v>1</v>
      </c>
    </row>
    <row r="276" spans="1:4" x14ac:dyDescent="0.25">
      <c r="A276" s="51" t="s">
        <v>583</v>
      </c>
      <c r="B276" s="50" t="s">
        <v>144</v>
      </c>
      <c r="C276" s="52" t="s">
        <v>143</v>
      </c>
      <c r="D276" s="53">
        <v>2</v>
      </c>
    </row>
    <row r="277" spans="1:4" x14ac:dyDescent="0.25">
      <c r="A277" s="51" t="s">
        <v>688</v>
      </c>
      <c r="B277" s="50" t="s">
        <v>164</v>
      </c>
      <c r="C277" s="52" t="s">
        <v>163</v>
      </c>
      <c r="D277" s="53">
        <v>1</v>
      </c>
    </row>
    <row r="278" spans="1:4" x14ac:dyDescent="0.25">
      <c r="A278" s="51" t="s">
        <v>652</v>
      </c>
      <c r="B278" s="50" t="s">
        <v>158</v>
      </c>
      <c r="C278" s="52" t="s">
        <v>157</v>
      </c>
      <c r="D278" s="53">
        <v>1</v>
      </c>
    </row>
    <row r="279" spans="1:4" x14ac:dyDescent="0.25">
      <c r="A279" s="51" t="s">
        <v>706</v>
      </c>
      <c r="B279" s="50" t="s">
        <v>172</v>
      </c>
      <c r="C279" s="52" t="s">
        <v>171</v>
      </c>
      <c r="D279" s="53">
        <v>2</v>
      </c>
    </row>
    <row r="280" spans="1:4" x14ac:dyDescent="0.25">
      <c r="A280" s="51" t="s">
        <v>689</v>
      </c>
      <c r="B280" s="50" t="s">
        <v>164</v>
      </c>
      <c r="C280" s="52" t="s">
        <v>163</v>
      </c>
      <c r="D280" s="53">
        <v>1</v>
      </c>
    </row>
    <row r="281" spans="1:4" x14ac:dyDescent="0.25">
      <c r="A281" s="51" t="s">
        <v>584</v>
      </c>
      <c r="B281" s="50" t="s">
        <v>144</v>
      </c>
      <c r="C281" s="52" t="s">
        <v>143</v>
      </c>
      <c r="D281" s="53">
        <v>2</v>
      </c>
    </row>
    <row r="282" spans="1:4" x14ac:dyDescent="0.25">
      <c r="A282" s="51" t="s">
        <v>134</v>
      </c>
      <c r="B282" s="50" t="s">
        <v>134</v>
      </c>
      <c r="C282" s="52" t="s">
        <v>133</v>
      </c>
      <c r="D282" s="53">
        <v>1</v>
      </c>
    </row>
    <row r="283" spans="1:4" x14ac:dyDescent="0.25">
      <c r="A283" s="51" t="s">
        <v>634</v>
      </c>
      <c r="B283" s="50" t="s">
        <v>152</v>
      </c>
      <c r="C283" s="52" t="s">
        <v>151</v>
      </c>
      <c r="D283" s="53">
        <v>1</v>
      </c>
    </row>
    <row r="284" spans="1:4" x14ac:dyDescent="0.25">
      <c r="A284" s="51" t="s">
        <v>614</v>
      </c>
      <c r="B284" s="50" t="s">
        <v>150</v>
      </c>
      <c r="C284" s="52" t="s">
        <v>149</v>
      </c>
      <c r="D284" s="53">
        <v>2</v>
      </c>
    </row>
    <row r="285" spans="1:4" x14ac:dyDescent="0.25">
      <c r="A285" s="51" t="s">
        <v>524</v>
      </c>
      <c r="B285" s="50" t="s">
        <v>136</v>
      </c>
      <c r="C285" s="52" t="s">
        <v>135</v>
      </c>
      <c r="D285" s="53">
        <v>2</v>
      </c>
    </row>
    <row r="286" spans="1:4" x14ac:dyDescent="0.25">
      <c r="A286" s="51" t="s">
        <v>312</v>
      </c>
      <c r="B286" s="50" t="s">
        <v>80</v>
      </c>
      <c r="C286" s="52" t="s">
        <v>79</v>
      </c>
      <c r="D286" s="53">
        <v>1</v>
      </c>
    </row>
    <row r="287" spans="1:4" x14ac:dyDescent="0.25">
      <c r="A287" s="51" t="s">
        <v>729</v>
      </c>
      <c r="B287" s="50" t="s">
        <v>178</v>
      </c>
      <c r="C287" s="52" t="s">
        <v>177</v>
      </c>
      <c r="D287" s="53">
        <v>2</v>
      </c>
    </row>
    <row r="288" spans="1:4" x14ac:dyDescent="0.25">
      <c r="A288" s="51" t="s">
        <v>547</v>
      </c>
      <c r="B288" s="50" t="s">
        <v>138</v>
      </c>
      <c r="C288" s="52" t="s">
        <v>137</v>
      </c>
      <c r="D288" s="53">
        <v>1</v>
      </c>
    </row>
    <row r="289" spans="1:4" x14ac:dyDescent="0.25">
      <c r="A289" s="51" t="s">
        <v>318</v>
      </c>
      <c r="B289" s="50" t="s">
        <v>82</v>
      </c>
      <c r="C289" s="52" t="s">
        <v>81</v>
      </c>
      <c r="D289" s="53">
        <v>2</v>
      </c>
    </row>
    <row r="290" spans="1:4" x14ac:dyDescent="0.25">
      <c r="A290" s="51" t="s">
        <v>318</v>
      </c>
      <c r="B290" s="50" t="s">
        <v>122</v>
      </c>
      <c r="C290" s="52" t="s">
        <v>121</v>
      </c>
      <c r="D290" s="53">
        <v>2</v>
      </c>
    </row>
    <row r="291" spans="1:4" x14ac:dyDescent="0.25">
      <c r="A291" s="51" t="s">
        <v>318</v>
      </c>
      <c r="B291" s="50" t="s">
        <v>184</v>
      </c>
      <c r="C291" s="52" t="s">
        <v>183</v>
      </c>
      <c r="D291" s="53">
        <v>2</v>
      </c>
    </row>
    <row r="292" spans="1:4" x14ac:dyDescent="0.25">
      <c r="A292" s="51" t="s">
        <v>585</v>
      </c>
      <c r="B292" s="50" t="s">
        <v>144</v>
      </c>
      <c r="C292" s="52" t="s">
        <v>143</v>
      </c>
      <c r="D292" s="53">
        <v>2</v>
      </c>
    </row>
    <row r="293" spans="1:4" x14ac:dyDescent="0.25">
      <c r="A293" s="51" t="s">
        <v>453</v>
      </c>
      <c r="B293" s="50" t="s">
        <v>116</v>
      </c>
      <c r="C293" s="52" t="s">
        <v>115</v>
      </c>
      <c r="D293" s="53">
        <v>1</v>
      </c>
    </row>
    <row r="294" spans="1:4" x14ac:dyDescent="0.25">
      <c r="A294" s="51" t="s">
        <v>491</v>
      </c>
      <c r="B294" s="50" t="s">
        <v>120</v>
      </c>
      <c r="C294" s="52" t="s">
        <v>119</v>
      </c>
      <c r="D294" s="53">
        <v>1</v>
      </c>
    </row>
    <row r="295" spans="1:4" x14ac:dyDescent="0.25">
      <c r="A295" s="51" t="s">
        <v>730</v>
      </c>
      <c r="B295" s="50" t="s">
        <v>178</v>
      </c>
      <c r="C295" s="52" t="s">
        <v>177</v>
      </c>
      <c r="D295" s="53">
        <v>2</v>
      </c>
    </row>
    <row r="296" spans="1:4" x14ac:dyDescent="0.25">
      <c r="A296" s="51" t="s">
        <v>313</v>
      </c>
      <c r="B296" s="50" t="s">
        <v>80</v>
      </c>
      <c r="C296" s="52" t="s">
        <v>79</v>
      </c>
      <c r="D296" s="53">
        <v>1</v>
      </c>
    </row>
    <row r="297" spans="1:4" x14ac:dyDescent="0.25">
      <c r="A297" s="51" t="s">
        <v>197</v>
      </c>
      <c r="B297" s="50" t="s">
        <v>92</v>
      </c>
      <c r="C297" s="52" t="s">
        <v>91</v>
      </c>
      <c r="D297" s="53">
        <v>1</v>
      </c>
    </row>
    <row r="298" spans="1:4" x14ac:dyDescent="0.25">
      <c r="A298" s="51" t="s">
        <v>635</v>
      </c>
      <c r="B298" s="50" t="s">
        <v>152</v>
      </c>
      <c r="C298" s="52" t="s">
        <v>151</v>
      </c>
      <c r="D298" s="53">
        <v>1</v>
      </c>
    </row>
    <row r="299" spans="1:4" x14ac:dyDescent="0.25">
      <c r="A299" s="51" t="s">
        <v>751</v>
      </c>
      <c r="B299" s="50" t="s">
        <v>190</v>
      </c>
      <c r="C299" s="52" t="s">
        <v>189</v>
      </c>
      <c r="D299" s="53">
        <v>1</v>
      </c>
    </row>
    <row r="300" spans="1:4" x14ac:dyDescent="0.25">
      <c r="A300" s="51" t="s">
        <v>615</v>
      </c>
      <c r="B300" s="50" t="s">
        <v>150</v>
      </c>
      <c r="C300" s="52" t="s">
        <v>149</v>
      </c>
      <c r="D300" s="53">
        <v>2</v>
      </c>
    </row>
    <row r="301" spans="1:4" x14ac:dyDescent="0.25">
      <c r="A301" s="51" t="s">
        <v>138</v>
      </c>
      <c r="B301" s="50" t="s">
        <v>138</v>
      </c>
      <c r="C301" s="52" t="s">
        <v>137</v>
      </c>
      <c r="D301" s="53">
        <v>1</v>
      </c>
    </row>
    <row r="302" spans="1:4" x14ac:dyDescent="0.25">
      <c r="A302" s="51" t="s">
        <v>359</v>
      </c>
      <c r="B302" s="50" t="s">
        <v>98</v>
      </c>
      <c r="C302" s="52" t="s">
        <v>97</v>
      </c>
      <c r="D302" s="53">
        <v>2</v>
      </c>
    </row>
    <row r="303" spans="1:4" x14ac:dyDescent="0.25">
      <c r="A303" s="51" t="s">
        <v>340</v>
      </c>
      <c r="B303" s="50" t="s">
        <v>92</v>
      </c>
      <c r="C303" s="52" t="s">
        <v>91</v>
      </c>
      <c r="D303" s="53">
        <v>1</v>
      </c>
    </row>
    <row r="304" spans="1:4" x14ac:dyDescent="0.25">
      <c r="A304" s="51" t="s">
        <v>364</v>
      </c>
      <c r="B304" s="50" t="s">
        <v>100</v>
      </c>
      <c r="C304" s="52" t="s">
        <v>99</v>
      </c>
      <c r="D304" s="53">
        <v>2</v>
      </c>
    </row>
    <row r="305" spans="1:4" x14ac:dyDescent="0.25">
      <c r="A305" s="51" t="s">
        <v>326</v>
      </c>
      <c r="B305" s="50" t="s">
        <v>86</v>
      </c>
      <c r="C305" s="52" t="s">
        <v>85</v>
      </c>
      <c r="D305" s="53">
        <v>2</v>
      </c>
    </row>
    <row r="306" spans="1:4" x14ac:dyDescent="0.25">
      <c r="A306" s="51" t="s">
        <v>752</v>
      </c>
      <c r="B306" s="50" t="s">
        <v>190</v>
      </c>
      <c r="C306" s="52" t="s">
        <v>189</v>
      </c>
      <c r="D306" s="53">
        <v>1</v>
      </c>
    </row>
    <row r="307" spans="1:4" x14ac:dyDescent="0.25">
      <c r="A307" s="51" t="s">
        <v>514</v>
      </c>
      <c r="B307" s="50" t="s">
        <v>132</v>
      </c>
      <c r="C307" s="52" t="s">
        <v>131</v>
      </c>
      <c r="D307" s="53">
        <v>1</v>
      </c>
    </row>
    <row r="308" spans="1:4" x14ac:dyDescent="0.25">
      <c r="A308" s="51" t="s">
        <v>666</v>
      </c>
      <c r="B308" s="50" t="s">
        <v>160</v>
      </c>
      <c r="C308" s="52" t="s">
        <v>159</v>
      </c>
      <c r="D308" s="53">
        <v>1</v>
      </c>
    </row>
    <row r="309" spans="1:4" x14ac:dyDescent="0.25">
      <c r="A309" s="51" t="s">
        <v>586</v>
      </c>
      <c r="B309" s="50" t="s">
        <v>144</v>
      </c>
      <c r="C309" s="52" t="s">
        <v>143</v>
      </c>
      <c r="D309" s="53">
        <v>2</v>
      </c>
    </row>
    <row r="310" spans="1:4" x14ac:dyDescent="0.25">
      <c r="A310" s="51" t="s">
        <v>587</v>
      </c>
      <c r="B310" s="50" t="s">
        <v>144</v>
      </c>
      <c r="C310" s="52" t="s">
        <v>143</v>
      </c>
      <c r="D310" s="53">
        <v>2</v>
      </c>
    </row>
    <row r="311" spans="1:4" x14ac:dyDescent="0.25">
      <c r="A311" s="51" t="s">
        <v>454</v>
      </c>
      <c r="B311" s="50" t="s">
        <v>116</v>
      </c>
      <c r="C311" s="52" t="s">
        <v>115</v>
      </c>
      <c r="D311" s="53">
        <v>1</v>
      </c>
    </row>
    <row r="312" spans="1:4" x14ac:dyDescent="0.25">
      <c r="A312" s="51" t="s">
        <v>690</v>
      </c>
      <c r="B312" s="50" t="s">
        <v>164</v>
      </c>
      <c r="C312" s="52" t="s">
        <v>163</v>
      </c>
      <c r="D312" s="53">
        <v>1</v>
      </c>
    </row>
    <row r="313" spans="1:4" x14ac:dyDescent="0.25">
      <c r="A313" s="51" t="s">
        <v>455</v>
      </c>
      <c r="B313" s="50" t="s">
        <v>116</v>
      </c>
      <c r="C313" s="52" t="s">
        <v>115</v>
      </c>
      <c r="D313" s="53">
        <v>1</v>
      </c>
    </row>
    <row r="314" spans="1:4" x14ac:dyDescent="0.25">
      <c r="A314" s="51" t="s">
        <v>327</v>
      </c>
      <c r="B314" s="50" t="s">
        <v>86</v>
      </c>
      <c r="C314" s="52" t="s">
        <v>85</v>
      </c>
      <c r="D314" s="53">
        <v>2</v>
      </c>
    </row>
    <row r="315" spans="1:4" x14ac:dyDescent="0.25">
      <c r="A315" s="51" t="s">
        <v>456</v>
      </c>
      <c r="B315" s="50" t="s">
        <v>116</v>
      </c>
      <c r="C315" s="52" t="s">
        <v>115</v>
      </c>
      <c r="D315" s="53">
        <v>1</v>
      </c>
    </row>
    <row r="316" spans="1:4" x14ac:dyDescent="0.25">
      <c r="A316" s="51" t="s">
        <v>360</v>
      </c>
      <c r="B316" s="50" t="s">
        <v>98</v>
      </c>
      <c r="C316" s="52" t="s">
        <v>97</v>
      </c>
      <c r="D316" s="53">
        <v>2</v>
      </c>
    </row>
    <row r="317" spans="1:4" x14ac:dyDescent="0.25">
      <c r="A317" s="51" t="s">
        <v>457</v>
      </c>
      <c r="B317" s="50" t="s">
        <v>116</v>
      </c>
      <c r="C317" s="52" t="s">
        <v>115</v>
      </c>
      <c r="D317" s="53">
        <v>1</v>
      </c>
    </row>
    <row r="318" spans="1:4" x14ac:dyDescent="0.25">
      <c r="A318" s="51" t="s">
        <v>731</v>
      </c>
      <c r="B318" s="50" t="s">
        <v>178</v>
      </c>
      <c r="C318" s="52" t="s">
        <v>177</v>
      </c>
      <c r="D318" s="53">
        <v>2</v>
      </c>
    </row>
    <row r="319" spans="1:4" x14ac:dyDescent="0.25">
      <c r="A319" s="51" t="s">
        <v>588</v>
      </c>
      <c r="B319" s="50" t="s">
        <v>144</v>
      </c>
      <c r="C319" s="52" t="s">
        <v>143</v>
      </c>
      <c r="D319" s="53">
        <v>2</v>
      </c>
    </row>
    <row r="320" spans="1:4" x14ac:dyDescent="0.25">
      <c r="A320" s="51" t="s">
        <v>720</v>
      </c>
      <c r="B320" s="50" t="s">
        <v>176</v>
      </c>
      <c r="C320" s="52" t="s">
        <v>175</v>
      </c>
      <c r="D320" s="53">
        <v>1</v>
      </c>
    </row>
    <row r="321" spans="1:4" x14ac:dyDescent="0.25">
      <c r="A321" s="51" t="s">
        <v>458</v>
      </c>
      <c r="B321" s="50" t="s">
        <v>116</v>
      </c>
      <c r="C321" s="52" t="s">
        <v>115</v>
      </c>
      <c r="D321" s="53">
        <v>1</v>
      </c>
    </row>
    <row r="322" spans="1:4" x14ac:dyDescent="0.25">
      <c r="A322" s="51" t="s">
        <v>314</v>
      </c>
      <c r="B322" s="50" t="s">
        <v>80</v>
      </c>
      <c r="C322" s="52" t="s">
        <v>79</v>
      </c>
      <c r="D322" s="53">
        <v>1</v>
      </c>
    </row>
    <row r="323" spans="1:4" x14ac:dyDescent="0.25">
      <c r="A323" s="51" t="s">
        <v>341</v>
      </c>
      <c r="B323" s="50" t="s">
        <v>92</v>
      </c>
      <c r="C323" s="52" t="s">
        <v>91</v>
      </c>
      <c r="D323" s="53">
        <v>1</v>
      </c>
    </row>
    <row r="324" spans="1:4" x14ac:dyDescent="0.25">
      <c r="A324" s="51" t="s">
        <v>653</v>
      </c>
      <c r="B324" s="50" t="s">
        <v>158</v>
      </c>
      <c r="C324" s="52" t="s">
        <v>157</v>
      </c>
      <c r="D324" s="53">
        <v>1</v>
      </c>
    </row>
    <row r="325" spans="1:4" x14ac:dyDescent="0.25">
      <c r="A325" s="51" t="s">
        <v>342</v>
      </c>
      <c r="B325" s="50" t="s">
        <v>92</v>
      </c>
      <c r="C325" s="52" t="s">
        <v>91</v>
      </c>
      <c r="D325" s="53">
        <v>1</v>
      </c>
    </row>
    <row r="326" spans="1:4" x14ac:dyDescent="0.25">
      <c r="A326" s="51" t="s">
        <v>548</v>
      </c>
      <c r="B326" s="50" t="s">
        <v>138</v>
      </c>
      <c r="C326" s="52" t="s">
        <v>137</v>
      </c>
      <c r="D326" s="53">
        <v>1</v>
      </c>
    </row>
    <row r="327" spans="1:4" x14ac:dyDescent="0.25">
      <c r="A327" s="51" t="s">
        <v>349</v>
      </c>
      <c r="B327" s="50" t="s">
        <v>96</v>
      </c>
      <c r="C327" s="52" t="s">
        <v>95</v>
      </c>
      <c r="D327" s="53">
        <v>2</v>
      </c>
    </row>
    <row r="328" spans="1:4" x14ac:dyDescent="0.25">
      <c r="A328" s="51" t="s">
        <v>343</v>
      </c>
      <c r="B328" s="50" t="s">
        <v>92</v>
      </c>
      <c r="C328" s="52" t="s">
        <v>91</v>
      </c>
      <c r="D328" s="53">
        <v>1</v>
      </c>
    </row>
    <row r="329" spans="1:4" x14ac:dyDescent="0.25">
      <c r="A329" s="51" t="s">
        <v>315</v>
      </c>
      <c r="B329" s="50" t="s">
        <v>80</v>
      </c>
      <c r="C329" s="52" t="s">
        <v>79</v>
      </c>
      <c r="D329" s="53">
        <v>1</v>
      </c>
    </row>
    <row r="330" spans="1:4" x14ac:dyDescent="0.25">
      <c r="A330" s="51" t="s">
        <v>321</v>
      </c>
      <c r="B330" s="50" t="s">
        <v>84</v>
      </c>
      <c r="C330" s="52" t="s">
        <v>83</v>
      </c>
      <c r="D330" s="53">
        <v>2</v>
      </c>
    </row>
    <row r="331" spans="1:4" x14ac:dyDescent="0.25">
      <c r="A331" s="51" t="s">
        <v>498</v>
      </c>
      <c r="B331" s="50" t="s">
        <v>124</v>
      </c>
      <c r="C331" s="52" t="s">
        <v>123</v>
      </c>
      <c r="D331" s="53">
        <v>2</v>
      </c>
    </row>
    <row r="332" spans="1:4" x14ac:dyDescent="0.25">
      <c r="A332" s="51" t="s">
        <v>459</v>
      </c>
      <c r="B332" s="50" t="s">
        <v>116</v>
      </c>
      <c r="C332" s="52" t="s">
        <v>115</v>
      </c>
      <c r="D332" s="53">
        <v>1</v>
      </c>
    </row>
    <row r="333" spans="1:4" x14ac:dyDescent="0.25">
      <c r="A333" s="51" t="s">
        <v>753</v>
      </c>
      <c r="B333" s="50" t="s">
        <v>190</v>
      </c>
      <c r="C333" s="52" t="s">
        <v>189</v>
      </c>
      <c r="D333" s="53">
        <v>1</v>
      </c>
    </row>
    <row r="334" spans="1:4" x14ac:dyDescent="0.25">
      <c r="A334" s="51" t="s">
        <v>743</v>
      </c>
      <c r="B334" s="50" t="s">
        <v>186</v>
      </c>
      <c r="C334" s="52" t="s">
        <v>185</v>
      </c>
      <c r="D334" s="53">
        <v>2</v>
      </c>
    </row>
    <row r="335" spans="1:4" x14ac:dyDescent="0.25">
      <c r="A335" s="51" t="s">
        <v>565</v>
      </c>
      <c r="B335" s="50" t="s">
        <v>142</v>
      </c>
      <c r="C335" s="52" t="s">
        <v>141</v>
      </c>
      <c r="D335" s="53">
        <v>2</v>
      </c>
    </row>
    <row r="336" spans="1:4" x14ac:dyDescent="0.25">
      <c r="A336" s="51" t="s">
        <v>667</v>
      </c>
      <c r="B336" s="50" t="s">
        <v>160</v>
      </c>
      <c r="C336" s="52" t="s">
        <v>159</v>
      </c>
      <c r="D336" s="53">
        <v>1</v>
      </c>
    </row>
    <row r="337" spans="1:4" x14ac:dyDescent="0.25">
      <c r="A337" s="51" t="s">
        <v>636</v>
      </c>
      <c r="B337" s="50" t="s">
        <v>152</v>
      </c>
      <c r="C337" s="52" t="s">
        <v>151</v>
      </c>
      <c r="D337" s="53">
        <v>1</v>
      </c>
    </row>
    <row r="338" spans="1:4" x14ac:dyDescent="0.25">
      <c r="A338" s="51" t="s">
        <v>598</v>
      </c>
      <c r="B338" s="50" t="s">
        <v>146</v>
      </c>
      <c r="C338" s="52" t="s">
        <v>145</v>
      </c>
      <c r="D338" s="53">
        <v>2</v>
      </c>
    </row>
    <row r="339" spans="1:4" x14ac:dyDescent="0.25">
      <c r="A339" s="51" t="s">
        <v>616</v>
      </c>
      <c r="B339" s="50" t="s">
        <v>150</v>
      </c>
      <c r="C339" s="52" t="s">
        <v>149</v>
      </c>
      <c r="D339" s="53">
        <v>2</v>
      </c>
    </row>
    <row r="340" spans="1:4" x14ac:dyDescent="0.25">
      <c r="A340" s="51" t="s">
        <v>589</v>
      </c>
      <c r="B340" s="50" t="s">
        <v>144</v>
      </c>
      <c r="C340" s="52" t="s">
        <v>143</v>
      </c>
      <c r="D340" s="53">
        <v>2</v>
      </c>
    </row>
    <row r="341" spans="1:4" x14ac:dyDescent="0.25">
      <c r="A341" s="51" t="s">
        <v>460</v>
      </c>
      <c r="B341" s="50" t="s">
        <v>116</v>
      </c>
      <c r="C341" s="52" t="s">
        <v>115</v>
      </c>
      <c r="D341" s="53">
        <v>1</v>
      </c>
    </row>
    <row r="342" spans="1:4" x14ac:dyDescent="0.25">
      <c r="A342" s="51" t="s">
        <v>549</v>
      </c>
      <c r="B342" s="50" t="s">
        <v>138</v>
      </c>
      <c r="C342" s="52" t="s">
        <v>137</v>
      </c>
      <c r="D342" s="53">
        <v>1</v>
      </c>
    </row>
    <row r="343" spans="1:4" x14ac:dyDescent="0.25">
      <c r="A343" s="51" t="s">
        <v>738</v>
      </c>
      <c r="B343" s="50" t="s">
        <v>182</v>
      </c>
      <c r="C343" s="52" t="s">
        <v>181</v>
      </c>
      <c r="D343" s="53">
        <v>2</v>
      </c>
    </row>
    <row r="344" spans="1:4" x14ac:dyDescent="0.25">
      <c r="A344" s="51" t="s">
        <v>698</v>
      </c>
      <c r="B344" s="50" t="s">
        <v>168</v>
      </c>
      <c r="C344" s="52" t="s">
        <v>167</v>
      </c>
      <c r="D344" s="53">
        <v>2</v>
      </c>
    </row>
    <row r="345" spans="1:4" x14ac:dyDescent="0.25">
      <c r="A345" s="51" t="s">
        <v>617</v>
      </c>
      <c r="B345" s="50" t="s">
        <v>150</v>
      </c>
      <c r="C345" s="52" t="s">
        <v>149</v>
      </c>
      <c r="D345" s="53">
        <v>2</v>
      </c>
    </row>
    <row r="346" spans="1:4" x14ac:dyDescent="0.25">
      <c r="A346" s="51" t="s">
        <v>461</v>
      </c>
      <c r="B346" s="50" t="s">
        <v>116</v>
      </c>
      <c r="C346" s="52" t="s">
        <v>115</v>
      </c>
      <c r="D346" s="53">
        <v>1</v>
      </c>
    </row>
    <row r="347" spans="1:4" x14ac:dyDescent="0.25">
      <c r="A347" s="51" t="s">
        <v>668</v>
      </c>
      <c r="B347" s="50" t="s">
        <v>160</v>
      </c>
      <c r="C347" s="52" t="s">
        <v>159</v>
      </c>
      <c r="D347" s="53">
        <v>1</v>
      </c>
    </row>
    <row r="348" spans="1:4" x14ac:dyDescent="0.25">
      <c r="A348" s="51" t="s">
        <v>361</v>
      </c>
      <c r="B348" s="50" t="s">
        <v>98</v>
      </c>
      <c r="C348" s="52" t="s">
        <v>97</v>
      </c>
      <c r="D348" s="53">
        <v>2</v>
      </c>
    </row>
    <row r="349" spans="1:4" x14ac:dyDescent="0.25">
      <c r="A349" s="51" t="s">
        <v>618</v>
      </c>
      <c r="B349" s="50" t="s">
        <v>150</v>
      </c>
      <c r="C349" s="52" t="s">
        <v>149</v>
      </c>
      <c r="D349" s="53">
        <v>2</v>
      </c>
    </row>
    <row r="350" spans="1:4" x14ac:dyDescent="0.25">
      <c r="A350" s="51" t="s">
        <v>344</v>
      </c>
      <c r="B350" s="50" t="s">
        <v>92</v>
      </c>
      <c r="C350" s="52" t="s">
        <v>91</v>
      </c>
      <c r="D350" s="53">
        <v>1</v>
      </c>
    </row>
    <row r="351" spans="1:4" x14ac:dyDescent="0.25">
      <c r="A351" s="51" t="s">
        <v>386</v>
      </c>
      <c r="B351" s="50" t="s">
        <v>108</v>
      </c>
      <c r="C351" s="52" t="s">
        <v>107</v>
      </c>
      <c r="D351" s="53">
        <v>2</v>
      </c>
    </row>
    <row r="352" spans="1:4" x14ac:dyDescent="0.25">
      <c r="A352" s="51" t="s">
        <v>371</v>
      </c>
      <c r="B352" s="50" t="s">
        <v>102</v>
      </c>
      <c r="C352" s="52" t="s">
        <v>101</v>
      </c>
      <c r="D352" s="53">
        <v>2</v>
      </c>
    </row>
    <row r="353" spans="1:4" x14ac:dyDescent="0.25">
      <c r="A353" s="51" t="s">
        <v>713</v>
      </c>
      <c r="B353" s="50" t="s">
        <v>174</v>
      </c>
      <c r="C353" s="52" t="s">
        <v>173</v>
      </c>
      <c r="D353" s="53">
        <v>1</v>
      </c>
    </row>
    <row r="354" spans="1:4" x14ac:dyDescent="0.25">
      <c r="A354" s="51" t="s">
        <v>645</v>
      </c>
      <c r="B354" s="50" t="s">
        <v>156</v>
      </c>
      <c r="C354" s="52" t="s">
        <v>155</v>
      </c>
      <c r="D354" s="53">
        <v>2</v>
      </c>
    </row>
    <row r="355" spans="1:4" x14ac:dyDescent="0.25">
      <c r="A355" s="51" t="s">
        <v>732</v>
      </c>
      <c r="B355" s="50" t="s">
        <v>178</v>
      </c>
      <c r="C355" s="52" t="s">
        <v>177</v>
      </c>
      <c r="D355" s="53">
        <v>2</v>
      </c>
    </row>
    <row r="356" spans="1:4" x14ac:dyDescent="0.25">
      <c r="A356" s="51" t="s">
        <v>144</v>
      </c>
      <c r="B356" s="50" t="s">
        <v>144</v>
      </c>
      <c r="C356" s="52" t="s">
        <v>143</v>
      </c>
      <c r="D356" s="53">
        <v>2</v>
      </c>
    </row>
    <row r="357" spans="1:4" x14ac:dyDescent="0.25">
      <c r="A357" s="51" t="s">
        <v>563</v>
      </c>
      <c r="B357" s="50" t="s">
        <v>140</v>
      </c>
      <c r="C357" s="52" t="s">
        <v>139</v>
      </c>
      <c r="D357" s="53">
        <v>2</v>
      </c>
    </row>
    <row r="358" spans="1:4" x14ac:dyDescent="0.25">
      <c r="A358" s="51" t="s">
        <v>721</v>
      </c>
      <c r="B358" s="50" t="s">
        <v>176</v>
      </c>
      <c r="C358" s="52" t="s">
        <v>175</v>
      </c>
      <c r="D358" s="53">
        <v>1</v>
      </c>
    </row>
    <row r="359" spans="1:4" x14ac:dyDescent="0.25">
      <c r="A359" s="51" t="s">
        <v>462</v>
      </c>
      <c r="B359" s="50" t="s">
        <v>116</v>
      </c>
      <c r="C359" s="52" t="s">
        <v>115</v>
      </c>
      <c r="D359" s="53">
        <v>1</v>
      </c>
    </row>
    <row r="360" spans="1:4" x14ac:dyDescent="0.25">
      <c r="A360" s="51" t="s">
        <v>463</v>
      </c>
      <c r="B360" s="50" t="s">
        <v>116</v>
      </c>
      <c r="C360" s="52" t="s">
        <v>115</v>
      </c>
      <c r="D360" s="53">
        <v>1</v>
      </c>
    </row>
    <row r="361" spans="1:4" x14ac:dyDescent="0.25">
      <c r="A361" s="51" t="s">
        <v>464</v>
      </c>
      <c r="B361" s="50" t="s">
        <v>116</v>
      </c>
      <c r="C361" s="52" t="s">
        <v>115</v>
      </c>
      <c r="D361" s="53">
        <v>1</v>
      </c>
    </row>
    <row r="362" spans="1:4" x14ac:dyDescent="0.25">
      <c r="A362" s="51" t="s">
        <v>564</v>
      </c>
      <c r="B362" s="50" t="s">
        <v>140</v>
      </c>
      <c r="C362" s="52" t="s">
        <v>139</v>
      </c>
      <c r="D362" s="53">
        <v>2</v>
      </c>
    </row>
    <row r="363" spans="1:4" x14ac:dyDescent="0.25">
      <c r="A363" s="51" t="s">
        <v>492</v>
      </c>
      <c r="B363" s="50" t="s">
        <v>120</v>
      </c>
      <c r="C363" s="52" t="s">
        <v>119</v>
      </c>
      <c r="D363" s="53">
        <v>1</v>
      </c>
    </row>
    <row r="364" spans="1:4" x14ac:dyDescent="0.25">
      <c r="A364" s="51" t="s">
        <v>146</v>
      </c>
      <c r="B364" s="50" t="s">
        <v>146</v>
      </c>
      <c r="C364" s="52" t="s">
        <v>145</v>
      </c>
      <c r="D364" s="53">
        <v>2</v>
      </c>
    </row>
    <row r="365" spans="1:4" x14ac:dyDescent="0.25">
      <c r="A365" s="51" t="s">
        <v>515</v>
      </c>
      <c r="B365" s="50" t="s">
        <v>132</v>
      </c>
      <c r="C365" s="52" t="s">
        <v>131</v>
      </c>
      <c r="D365" s="53">
        <v>1</v>
      </c>
    </row>
    <row r="366" spans="1:4" x14ac:dyDescent="0.25">
      <c r="A366" s="51" t="s">
        <v>493</v>
      </c>
      <c r="B366" s="50" t="s">
        <v>120</v>
      </c>
      <c r="C366" s="52" t="s">
        <v>119</v>
      </c>
      <c r="D366" s="53">
        <v>1</v>
      </c>
    </row>
    <row r="367" spans="1:4" x14ac:dyDescent="0.25">
      <c r="A367" s="51" t="s">
        <v>150</v>
      </c>
      <c r="B367" s="50" t="s">
        <v>150</v>
      </c>
      <c r="C367" s="52" t="s">
        <v>149</v>
      </c>
      <c r="D367" s="53">
        <v>2</v>
      </c>
    </row>
    <row r="368" spans="1:4" x14ac:dyDescent="0.25">
      <c r="A368" s="51" t="s">
        <v>669</v>
      </c>
      <c r="B368" s="50" t="s">
        <v>160</v>
      </c>
      <c r="C368" s="52" t="s">
        <v>159</v>
      </c>
      <c r="D368" s="53">
        <v>1</v>
      </c>
    </row>
    <row r="369" spans="1:4" x14ac:dyDescent="0.25">
      <c r="A369" s="51" t="s">
        <v>754</v>
      </c>
      <c r="B369" s="50" t="s">
        <v>190</v>
      </c>
      <c r="C369" s="52" t="s">
        <v>189</v>
      </c>
      <c r="D369" s="53">
        <v>1</v>
      </c>
    </row>
    <row r="370" spans="1:4" x14ac:dyDescent="0.25">
      <c r="A370" s="51" t="s">
        <v>670</v>
      </c>
      <c r="B370" s="50" t="s">
        <v>160</v>
      </c>
      <c r="C370" s="52" t="s">
        <v>159</v>
      </c>
      <c r="D370" s="53">
        <v>1</v>
      </c>
    </row>
    <row r="371" spans="1:4" x14ac:dyDescent="0.25">
      <c r="A371" s="51" t="s">
        <v>550</v>
      </c>
      <c r="B371" s="50" t="s">
        <v>138</v>
      </c>
      <c r="C371" s="52" t="s">
        <v>137</v>
      </c>
      <c r="D371" s="53">
        <v>1</v>
      </c>
    </row>
    <row r="372" spans="1:4" x14ac:dyDescent="0.25">
      <c r="A372" s="51" t="s">
        <v>152</v>
      </c>
      <c r="B372" s="50" t="s">
        <v>152</v>
      </c>
      <c r="C372" s="52" t="s">
        <v>151</v>
      </c>
      <c r="D372" s="53">
        <v>1</v>
      </c>
    </row>
    <row r="373" spans="1:4" x14ac:dyDescent="0.25">
      <c r="A373" s="51" t="s">
        <v>465</v>
      </c>
      <c r="B373" s="50" t="s">
        <v>116</v>
      </c>
      <c r="C373" s="52" t="s">
        <v>115</v>
      </c>
      <c r="D373" s="53">
        <v>1</v>
      </c>
    </row>
    <row r="374" spans="1:4" x14ac:dyDescent="0.25">
      <c r="A374" s="51" t="s">
        <v>466</v>
      </c>
      <c r="B374" s="50" t="s">
        <v>116</v>
      </c>
      <c r="C374" s="52" t="s">
        <v>115</v>
      </c>
      <c r="D374" s="53">
        <v>1</v>
      </c>
    </row>
    <row r="375" spans="1:4" x14ac:dyDescent="0.25">
      <c r="A375" s="51" t="s">
        <v>154</v>
      </c>
      <c r="B375" s="50" t="s">
        <v>154</v>
      </c>
      <c r="C375" s="52" t="s">
        <v>153</v>
      </c>
      <c r="D375" s="53">
        <v>1</v>
      </c>
    </row>
    <row r="376" spans="1:4" x14ac:dyDescent="0.25">
      <c r="A376" s="51" t="s">
        <v>467</v>
      </c>
      <c r="B376" s="50" t="s">
        <v>116</v>
      </c>
      <c r="C376" s="52" t="s">
        <v>115</v>
      </c>
      <c r="D376" s="53">
        <v>1</v>
      </c>
    </row>
    <row r="377" spans="1:4" x14ac:dyDescent="0.25">
      <c r="A377" s="51" t="s">
        <v>590</v>
      </c>
      <c r="B377" s="50" t="s">
        <v>144</v>
      </c>
      <c r="C377" s="52" t="s">
        <v>143</v>
      </c>
      <c r="D377" s="53">
        <v>2</v>
      </c>
    </row>
    <row r="378" spans="1:4" x14ac:dyDescent="0.25">
      <c r="A378" s="51" t="s">
        <v>691</v>
      </c>
      <c r="B378" s="50" t="s">
        <v>164</v>
      </c>
      <c r="C378" s="52" t="s">
        <v>163</v>
      </c>
      <c r="D378" s="53">
        <v>1</v>
      </c>
    </row>
    <row r="379" spans="1:4" x14ac:dyDescent="0.25">
      <c r="A379" s="51" t="s">
        <v>600</v>
      </c>
      <c r="B379" s="50" t="s">
        <v>148</v>
      </c>
      <c r="C379" s="52" t="s">
        <v>147</v>
      </c>
      <c r="D379" s="53">
        <v>2</v>
      </c>
    </row>
    <row r="380" spans="1:4" x14ac:dyDescent="0.25">
      <c r="A380" s="51" t="s">
        <v>551</v>
      </c>
      <c r="B380" s="50" t="s">
        <v>138</v>
      </c>
      <c r="C380" s="52" t="s">
        <v>137</v>
      </c>
      <c r="D380" s="53">
        <v>1</v>
      </c>
    </row>
    <row r="381" spans="1:4" x14ac:dyDescent="0.25">
      <c r="A381" s="51" t="s">
        <v>316</v>
      </c>
      <c r="B381" s="50" t="s">
        <v>80</v>
      </c>
      <c r="C381" s="52" t="s">
        <v>79</v>
      </c>
      <c r="D381" s="53">
        <v>1</v>
      </c>
    </row>
    <row r="382" spans="1:4" x14ac:dyDescent="0.25">
      <c r="A382" s="51" t="s">
        <v>158</v>
      </c>
      <c r="B382" s="50" t="s">
        <v>158</v>
      </c>
      <c r="C382" s="52" t="s">
        <v>157</v>
      </c>
      <c r="D382" s="53">
        <v>1</v>
      </c>
    </row>
    <row r="383" spans="1:4" x14ac:dyDescent="0.25">
      <c r="A383" s="51" t="s">
        <v>637</v>
      </c>
      <c r="B383" s="50" t="s">
        <v>152</v>
      </c>
      <c r="C383" s="52" t="s">
        <v>151</v>
      </c>
      <c r="D383" s="53">
        <v>1</v>
      </c>
    </row>
    <row r="384" spans="1:4" x14ac:dyDescent="0.25">
      <c r="A384" s="51" t="s">
        <v>468</v>
      </c>
      <c r="B384" s="50" t="s">
        <v>116</v>
      </c>
      <c r="C384" s="52" t="s">
        <v>115</v>
      </c>
      <c r="D384" s="53">
        <v>1</v>
      </c>
    </row>
    <row r="385" spans="1:4" x14ac:dyDescent="0.25">
      <c r="A385" s="51" t="s">
        <v>160</v>
      </c>
      <c r="B385" s="50" t="s">
        <v>160</v>
      </c>
      <c r="C385" s="52" t="s">
        <v>159</v>
      </c>
      <c r="D385" s="53">
        <v>1</v>
      </c>
    </row>
    <row r="386" spans="1:4" x14ac:dyDescent="0.25">
      <c r="A386" s="51" t="s">
        <v>345</v>
      </c>
      <c r="B386" s="50" t="s">
        <v>92</v>
      </c>
      <c r="C386" s="52" t="s">
        <v>91</v>
      </c>
      <c r="D386" s="53">
        <v>1</v>
      </c>
    </row>
    <row r="387" spans="1:4" x14ac:dyDescent="0.25">
      <c r="A387" s="51" t="s">
        <v>494</v>
      </c>
      <c r="B387" s="50" t="s">
        <v>120</v>
      </c>
      <c r="C387" s="52" t="s">
        <v>119</v>
      </c>
      <c r="D387" s="53">
        <v>1</v>
      </c>
    </row>
    <row r="388" spans="1:4" x14ac:dyDescent="0.25">
      <c r="A388" s="51" t="s">
        <v>346</v>
      </c>
      <c r="B388" s="50" t="s">
        <v>92</v>
      </c>
      <c r="C388" s="52" t="s">
        <v>91</v>
      </c>
      <c r="D388" s="53">
        <v>1</v>
      </c>
    </row>
    <row r="389" spans="1:4" x14ac:dyDescent="0.25">
      <c r="A389" s="51" t="s">
        <v>516</v>
      </c>
      <c r="B389" s="50" t="s">
        <v>132</v>
      </c>
      <c r="C389" s="52" t="s">
        <v>131</v>
      </c>
      <c r="D389" s="53">
        <v>1</v>
      </c>
    </row>
    <row r="390" spans="1:4" x14ac:dyDescent="0.25">
      <c r="A390" s="51" t="s">
        <v>362</v>
      </c>
      <c r="B390" s="50" t="s">
        <v>98</v>
      </c>
      <c r="C390" s="52" t="s">
        <v>97</v>
      </c>
      <c r="D390" s="53">
        <v>2</v>
      </c>
    </row>
    <row r="391" spans="1:4" x14ac:dyDescent="0.25">
      <c r="A391" s="51" t="s">
        <v>552</v>
      </c>
      <c r="B391" s="50" t="s">
        <v>138</v>
      </c>
      <c r="C391" s="52" t="s">
        <v>137</v>
      </c>
      <c r="D391" s="53">
        <v>1</v>
      </c>
    </row>
    <row r="392" spans="1:4" x14ac:dyDescent="0.25">
      <c r="A392" s="51" t="s">
        <v>162</v>
      </c>
      <c r="B392" s="50" t="s">
        <v>162</v>
      </c>
      <c r="C392" s="52" t="s">
        <v>161</v>
      </c>
      <c r="D392" s="53">
        <v>1</v>
      </c>
    </row>
    <row r="393" spans="1:4" x14ac:dyDescent="0.25">
      <c r="A393" s="51" t="s">
        <v>164</v>
      </c>
      <c r="B393" s="50" t="s">
        <v>164</v>
      </c>
      <c r="C393" s="52" t="s">
        <v>163</v>
      </c>
      <c r="D393" s="53">
        <v>1</v>
      </c>
    </row>
    <row r="394" spans="1:4" x14ac:dyDescent="0.25">
      <c r="A394" s="51" t="s">
        <v>469</v>
      </c>
      <c r="B394" s="50" t="s">
        <v>116</v>
      </c>
      <c r="C394" s="52" t="s">
        <v>115</v>
      </c>
      <c r="D394" s="53">
        <v>1</v>
      </c>
    </row>
    <row r="395" spans="1:4" x14ac:dyDescent="0.25">
      <c r="A395" s="51" t="s">
        <v>166</v>
      </c>
      <c r="B395" s="50" t="s">
        <v>166</v>
      </c>
      <c r="C395" s="52" t="s">
        <v>165</v>
      </c>
      <c r="D395" s="53">
        <v>1</v>
      </c>
    </row>
    <row r="396" spans="1:4" x14ac:dyDescent="0.25">
      <c r="A396" s="51" t="s">
        <v>470</v>
      </c>
      <c r="B396" s="50" t="s">
        <v>116</v>
      </c>
      <c r="C396" s="52" t="s">
        <v>115</v>
      </c>
      <c r="D396" s="53">
        <v>1</v>
      </c>
    </row>
    <row r="397" spans="1:4" x14ac:dyDescent="0.25">
      <c r="A397" s="51" t="s">
        <v>678</v>
      </c>
      <c r="B397" s="50" t="s">
        <v>162</v>
      </c>
      <c r="C397" s="52" t="s">
        <v>161</v>
      </c>
      <c r="D397" s="53">
        <v>1</v>
      </c>
    </row>
    <row r="398" spans="1:4" x14ac:dyDescent="0.25">
      <c r="A398" s="51" t="s">
        <v>471</v>
      </c>
      <c r="B398" s="50" t="s">
        <v>116</v>
      </c>
      <c r="C398" s="52" t="s">
        <v>115</v>
      </c>
      <c r="D398" s="53">
        <v>1</v>
      </c>
    </row>
    <row r="399" spans="1:4" x14ac:dyDescent="0.25">
      <c r="A399" s="51" t="s">
        <v>755</v>
      </c>
      <c r="B399" s="50" t="s">
        <v>190</v>
      </c>
      <c r="C399" s="52" t="s">
        <v>189</v>
      </c>
      <c r="D399" s="53">
        <v>1</v>
      </c>
    </row>
    <row r="400" spans="1:4" x14ac:dyDescent="0.25">
      <c r="A400" s="51" t="s">
        <v>722</v>
      </c>
      <c r="B400" s="50" t="s">
        <v>176</v>
      </c>
      <c r="C400" s="52" t="s">
        <v>175</v>
      </c>
      <c r="D400" s="53">
        <v>1</v>
      </c>
    </row>
    <row r="401" spans="1:4" x14ac:dyDescent="0.25">
      <c r="A401" s="51" t="s">
        <v>638</v>
      </c>
      <c r="B401" s="50" t="s">
        <v>152</v>
      </c>
      <c r="C401" s="52" t="s">
        <v>151</v>
      </c>
      <c r="D401" s="53">
        <v>1</v>
      </c>
    </row>
    <row r="402" spans="1:4" x14ac:dyDescent="0.25">
      <c r="A402" s="51" t="s">
        <v>692</v>
      </c>
      <c r="B402" s="50" t="s">
        <v>164</v>
      </c>
      <c r="C402" s="52" t="s">
        <v>163</v>
      </c>
      <c r="D402" s="53">
        <v>1</v>
      </c>
    </row>
    <row r="403" spans="1:4" x14ac:dyDescent="0.25">
      <c r="A403" s="51" t="s">
        <v>495</v>
      </c>
      <c r="B403" s="50" t="s">
        <v>120</v>
      </c>
      <c r="C403" s="52" t="s">
        <v>119</v>
      </c>
      <c r="D403" s="53">
        <v>1</v>
      </c>
    </row>
    <row r="404" spans="1:4" x14ac:dyDescent="0.25">
      <c r="A404" s="51" t="s">
        <v>695</v>
      </c>
      <c r="B404" s="50" t="s">
        <v>166</v>
      </c>
      <c r="C404" s="52" t="s">
        <v>165</v>
      </c>
      <c r="D404" s="53">
        <v>1</v>
      </c>
    </row>
    <row r="405" spans="1:4" x14ac:dyDescent="0.25">
      <c r="A405" s="51" t="s">
        <v>553</v>
      </c>
      <c r="B405" s="50" t="s">
        <v>138</v>
      </c>
      <c r="C405" s="52" t="s">
        <v>137</v>
      </c>
      <c r="D405" s="53">
        <v>1</v>
      </c>
    </row>
    <row r="406" spans="1:4" x14ac:dyDescent="0.25">
      <c r="A406" s="51" t="s">
        <v>517</v>
      </c>
      <c r="B406" s="50" t="s">
        <v>132</v>
      </c>
      <c r="C406" s="52" t="s">
        <v>131</v>
      </c>
      <c r="D406" s="53">
        <v>1</v>
      </c>
    </row>
    <row r="407" spans="1:4" x14ac:dyDescent="0.25">
      <c r="A407" s="51" t="s">
        <v>723</v>
      </c>
      <c r="B407" s="50" t="s">
        <v>176</v>
      </c>
      <c r="C407" s="52" t="s">
        <v>175</v>
      </c>
      <c r="D407" s="53">
        <v>1</v>
      </c>
    </row>
    <row r="408" spans="1:4" x14ac:dyDescent="0.25">
      <c r="A408" s="51" t="s">
        <v>363</v>
      </c>
      <c r="B408" s="50" t="s">
        <v>98</v>
      </c>
      <c r="C408" s="52" t="s">
        <v>97</v>
      </c>
      <c r="D408" s="53">
        <v>2</v>
      </c>
    </row>
    <row r="409" spans="1:4" x14ac:dyDescent="0.25">
      <c r="A409" s="51" t="s">
        <v>387</v>
      </c>
      <c r="B409" s="50" t="s">
        <v>108</v>
      </c>
      <c r="C409" s="52" t="s">
        <v>107</v>
      </c>
      <c r="D409" s="53">
        <v>2</v>
      </c>
    </row>
    <row r="410" spans="1:4" x14ac:dyDescent="0.25">
      <c r="A410" s="51" t="s">
        <v>699</v>
      </c>
      <c r="B410" s="50" t="s">
        <v>168</v>
      </c>
      <c r="C410" s="52" t="s">
        <v>167</v>
      </c>
      <c r="D410" s="53">
        <v>2</v>
      </c>
    </row>
    <row r="411" spans="1:4" x14ac:dyDescent="0.25">
      <c r="A411" s="51" t="s">
        <v>472</v>
      </c>
      <c r="B411" s="50" t="s">
        <v>116</v>
      </c>
      <c r="C411" s="52" t="s">
        <v>115</v>
      </c>
      <c r="D411" s="53">
        <v>1</v>
      </c>
    </row>
    <row r="412" spans="1:4" x14ac:dyDescent="0.25">
      <c r="A412" s="51" t="s">
        <v>473</v>
      </c>
      <c r="B412" s="50" t="s">
        <v>116</v>
      </c>
      <c r="C412" s="52" t="s">
        <v>115</v>
      </c>
      <c r="D412" s="53">
        <v>1</v>
      </c>
    </row>
    <row r="413" spans="1:4" x14ac:dyDescent="0.25">
      <c r="A413" s="51" t="s">
        <v>756</v>
      </c>
      <c r="B413" s="50" t="s">
        <v>190</v>
      </c>
      <c r="C413" s="52" t="s">
        <v>189</v>
      </c>
      <c r="D413" s="53">
        <v>1</v>
      </c>
    </row>
    <row r="414" spans="1:4" x14ac:dyDescent="0.25">
      <c r="A414" s="51" t="s">
        <v>639</v>
      </c>
      <c r="B414" s="50" t="s">
        <v>152</v>
      </c>
      <c r="C414" s="52" t="s">
        <v>151</v>
      </c>
      <c r="D414" s="53">
        <v>1</v>
      </c>
    </row>
    <row r="415" spans="1:4" x14ac:dyDescent="0.25">
      <c r="A415" s="51" t="s">
        <v>518</v>
      </c>
      <c r="B415" s="50" t="s">
        <v>132</v>
      </c>
      <c r="C415" s="52" t="s">
        <v>131</v>
      </c>
      <c r="D415" s="53">
        <v>1</v>
      </c>
    </row>
    <row r="416" spans="1:4" x14ac:dyDescent="0.25">
      <c r="A416" s="51" t="s">
        <v>679</v>
      </c>
      <c r="B416" s="50" t="s">
        <v>162</v>
      </c>
      <c r="C416" s="52" t="s">
        <v>161</v>
      </c>
      <c r="D416" s="53">
        <v>1</v>
      </c>
    </row>
    <row r="417" spans="1:4" x14ac:dyDescent="0.25">
      <c r="A417" s="51" t="s">
        <v>724</v>
      </c>
      <c r="B417" s="50" t="s">
        <v>176</v>
      </c>
      <c r="C417" s="52" t="s">
        <v>175</v>
      </c>
      <c r="D417" s="53">
        <v>1</v>
      </c>
    </row>
    <row r="418" spans="1:4" x14ac:dyDescent="0.25">
      <c r="A418" s="51" t="s">
        <v>747</v>
      </c>
      <c r="B418" s="50" t="s">
        <v>188</v>
      </c>
      <c r="C418" s="52" t="s">
        <v>187</v>
      </c>
      <c r="D418" s="53">
        <v>2</v>
      </c>
    </row>
    <row r="419" spans="1:4" x14ac:dyDescent="0.25">
      <c r="A419" s="51" t="s">
        <v>474</v>
      </c>
      <c r="B419" s="50" t="s">
        <v>116</v>
      </c>
      <c r="C419" s="52" t="s">
        <v>115</v>
      </c>
      <c r="D419" s="53">
        <v>1</v>
      </c>
    </row>
    <row r="420" spans="1:4" x14ac:dyDescent="0.25">
      <c r="A420" s="51" t="s">
        <v>475</v>
      </c>
      <c r="B420" s="50" t="s">
        <v>116</v>
      </c>
      <c r="C420" s="52" t="s">
        <v>115</v>
      </c>
      <c r="D420" s="53">
        <v>1</v>
      </c>
    </row>
    <row r="421" spans="1:4" x14ac:dyDescent="0.25">
      <c r="A421" s="51" t="s">
        <v>350</v>
      </c>
      <c r="B421" s="50" t="s">
        <v>96</v>
      </c>
      <c r="C421" s="52" t="s">
        <v>95</v>
      </c>
      <c r="D421" s="53">
        <v>2</v>
      </c>
    </row>
    <row r="422" spans="1:4" x14ac:dyDescent="0.25">
      <c r="A422" s="51" t="s">
        <v>476</v>
      </c>
      <c r="B422" s="50" t="s">
        <v>116</v>
      </c>
      <c r="C422" s="52" t="s">
        <v>115</v>
      </c>
      <c r="D422" s="53">
        <v>1</v>
      </c>
    </row>
    <row r="423" spans="1:4" x14ac:dyDescent="0.25">
      <c r="A423" s="51" t="s">
        <v>671</v>
      </c>
      <c r="B423" s="50" t="s">
        <v>160</v>
      </c>
      <c r="C423" s="52" t="s">
        <v>159</v>
      </c>
      <c r="D423" s="53">
        <v>1</v>
      </c>
    </row>
    <row r="424" spans="1:4" x14ac:dyDescent="0.25">
      <c r="A424" s="51" t="s">
        <v>521</v>
      </c>
      <c r="B424" s="50" t="s">
        <v>134</v>
      </c>
      <c r="C424" s="52" t="s">
        <v>133</v>
      </c>
      <c r="D424" s="53">
        <v>1</v>
      </c>
    </row>
    <row r="425" spans="1:4" x14ac:dyDescent="0.25">
      <c r="A425" s="51" t="s">
        <v>554</v>
      </c>
      <c r="B425" s="50" t="s">
        <v>138</v>
      </c>
      <c r="C425" s="52" t="s">
        <v>137</v>
      </c>
      <c r="D425" s="53">
        <v>1</v>
      </c>
    </row>
    <row r="426" spans="1:4" x14ac:dyDescent="0.25">
      <c r="A426" s="51" t="s">
        <v>646</v>
      </c>
      <c r="B426" s="50" t="s">
        <v>156</v>
      </c>
      <c r="C426" s="52" t="s">
        <v>155</v>
      </c>
      <c r="D426" s="53">
        <v>2</v>
      </c>
    </row>
    <row r="427" spans="1:4" x14ac:dyDescent="0.25">
      <c r="A427" s="51" t="s">
        <v>714</v>
      </c>
      <c r="B427" s="50" t="s">
        <v>174</v>
      </c>
      <c r="C427" s="52" t="s">
        <v>173</v>
      </c>
      <c r="D427" s="53">
        <v>1</v>
      </c>
    </row>
    <row r="428" spans="1:4" x14ac:dyDescent="0.25">
      <c r="A428" s="51" t="s">
        <v>693</v>
      </c>
      <c r="B428" s="50" t="s">
        <v>164</v>
      </c>
      <c r="C428" s="52" t="s">
        <v>163</v>
      </c>
      <c r="D428" s="53">
        <v>1</v>
      </c>
    </row>
    <row r="429" spans="1:4" x14ac:dyDescent="0.25">
      <c r="A429" s="51" t="s">
        <v>397</v>
      </c>
      <c r="B429" s="50" t="s">
        <v>114</v>
      </c>
      <c r="C429" s="52" t="s">
        <v>113</v>
      </c>
      <c r="D429" s="53">
        <v>2</v>
      </c>
    </row>
    <row r="430" spans="1:4" x14ac:dyDescent="0.25">
      <c r="A430" s="51" t="s">
        <v>322</v>
      </c>
      <c r="B430" s="50" t="s">
        <v>84</v>
      </c>
      <c r="C430" s="52" t="s">
        <v>83</v>
      </c>
      <c r="D430" s="53">
        <v>2</v>
      </c>
    </row>
    <row r="431" spans="1:4" x14ac:dyDescent="0.25">
      <c r="A431" s="51" t="s">
        <v>388</v>
      </c>
      <c r="B431" s="50" t="s">
        <v>108</v>
      </c>
      <c r="C431" s="52" t="s">
        <v>107</v>
      </c>
      <c r="D431" s="53">
        <v>2</v>
      </c>
    </row>
    <row r="432" spans="1:4" x14ac:dyDescent="0.25">
      <c r="A432" s="51" t="s">
        <v>389</v>
      </c>
      <c r="B432" s="50" t="s">
        <v>108</v>
      </c>
      <c r="C432" s="52" t="s">
        <v>107</v>
      </c>
      <c r="D432" s="53">
        <v>2</v>
      </c>
    </row>
    <row r="433" spans="1:4" x14ac:dyDescent="0.25">
      <c r="A433" s="51" t="s">
        <v>182</v>
      </c>
      <c r="B433" s="50" t="s">
        <v>182</v>
      </c>
      <c r="C433" s="52" t="s">
        <v>181</v>
      </c>
      <c r="D433" s="53">
        <v>2</v>
      </c>
    </row>
    <row r="434" spans="1:4" x14ac:dyDescent="0.25">
      <c r="A434" s="51" t="s">
        <v>591</v>
      </c>
      <c r="B434" s="50" t="s">
        <v>144</v>
      </c>
      <c r="C434" s="52" t="s">
        <v>143</v>
      </c>
      <c r="D434" s="53">
        <v>2</v>
      </c>
    </row>
    <row r="435" spans="1:4" x14ac:dyDescent="0.25">
      <c r="A435" s="51" t="s">
        <v>477</v>
      </c>
      <c r="B435" s="50" t="s">
        <v>116</v>
      </c>
      <c r="C435" s="52" t="s">
        <v>115</v>
      </c>
      <c r="D435" s="53">
        <v>1</v>
      </c>
    </row>
    <row r="436" spans="1:4" x14ac:dyDescent="0.25">
      <c r="A436" s="51" t="s">
        <v>757</v>
      </c>
      <c r="B436" s="50" t="s">
        <v>190</v>
      </c>
      <c r="C436" s="52" t="s">
        <v>189</v>
      </c>
      <c r="D436" s="53">
        <v>1</v>
      </c>
    </row>
    <row r="437" spans="1:4" x14ac:dyDescent="0.25">
      <c r="A437" s="51" t="s">
        <v>496</v>
      </c>
      <c r="B437" s="50" t="s">
        <v>120</v>
      </c>
      <c r="C437" s="52" t="s">
        <v>119</v>
      </c>
      <c r="D437" s="53">
        <v>1</v>
      </c>
    </row>
    <row r="438" spans="1:4" x14ac:dyDescent="0.25">
      <c r="A438" s="51" t="s">
        <v>478</v>
      </c>
      <c r="B438" s="50" t="s">
        <v>116</v>
      </c>
      <c r="C438" s="52" t="s">
        <v>115</v>
      </c>
      <c r="D438" s="53">
        <v>1</v>
      </c>
    </row>
    <row r="439" spans="1:4" x14ac:dyDescent="0.25">
      <c r="A439" s="51" t="s">
        <v>647</v>
      </c>
      <c r="B439" s="50" t="s">
        <v>156</v>
      </c>
      <c r="C439" s="52" t="s">
        <v>155</v>
      </c>
      <c r="D439" s="53">
        <v>2</v>
      </c>
    </row>
    <row r="440" spans="1:4" x14ac:dyDescent="0.25">
      <c r="A440" s="51" t="s">
        <v>372</v>
      </c>
      <c r="B440" s="50" t="s">
        <v>102</v>
      </c>
      <c r="C440" s="52" t="s">
        <v>101</v>
      </c>
      <c r="D440" s="53">
        <v>2</v>
      </c>
    </row>
    <row r="441" spans="1:4" x14ac:dyDescent="0.25">
      <c r="A441" s="51" t="s">
        <v>525</v>
      </c>
      <c r="B441" s="50" t="s">
        <v>136</v>
      </c>
      <c r="C441" s="52" t="s">
        <v>135</v>
      </c>
      <c r="D441" s="53">
        <v>2</v>
      </c>
    </row>
    <row r="442" spans="1:4" x14ac:dyDescent="0.25">
      <c r="A442" s="51" t="s">
        <v>744</v>
      </c>
      <c r="B442" s="50" t="s">
        <v>186</v>
      </c>
      <c r="C442" s="52" t="s">
        <v>185</v>
      </c>
      <c r="D442" s="53">
        <v>2</v>
      </c>
    </row>
    <row r="443" spans="1:4" x14ac:dyDescent="0.25">
      <c r="A443" s="51" t="s">
        <v>707</v>
      </c>
      <c r="B443" s="50" t="s">
        <v>172</v>
      </c>
      <c r="C443" s="52" t="s">
        <v>171</v>
      </c>
      <c r="D443" s="53">
        <v>2</v>
      </c>
    </row>
    <row r="444" spans="1:4" x14ac:dyDescent="0.25">
      <c r="A444" s="51" t="s">
        <v>733</v>
      </c>
      <c r="B444" s="50" t="s">
        <v>178</v>
      </c>
      <c r="C444" s="52" t="s">
        <v>177</v>
      </c>
      <c r="D444" s="53">
        <v>2</v>
      </c>
    </row>
    <row r="445" spans="1:4" x14ac:dyDescent="0.25">
      <c r="A445" s="51" t="s">
        <v>555</v>
      </c>
      <c r="B445" s="50" t="s">
        <v>138</v>
      </c>
      <c r="C445" s="52" t="s">
        <v>137</v>
      </c>
      <c r="D445" s="53">
        <v>1</v>
      </c>
    </row>
    <row r="446" spans="1:4" x14ac:dyDescent="0.25">
      <c r="A446" s="51" t="s">
        <v>619</v>
      </c>
      <c r="B446" s="50" t="s">
        <v>150</v>
      </c>
      <c r="C446" s="52" t="s">
        <v>149</v>
      </c>
      <c r="D446" s="53">
        <v>2</v>
      </c>
    </row>
    <row r="447" spans="1:4" x14ac:dyDescent="0.25">
      <c r="A447" s="51" t="s">
        <v>499</v>
      </c>
      <c r="B447" s="50" t="s">
        <v>124</v>
      </c>
      <c r="C447" s="52" t="s">
        <v>123</v>
      </c>
      <c r="D447" s="53">
        <v>2</v>
      </c>
    </row>
    <row r="448" spans="1:4" x14ac:dyDescent="0.25">
      <c r="A448" s="51" t="s">
        <v>317</v>
      </c>
      <c r="B448" s="50" t="s">
        <v>80</v>
      </c>
      <c r="C448" s="52" t="s">
        <v>79</v>
      </c>
      <c r="D448" s="53">
        <v>1</v>
      </c>
    </row>
    <row r="449" spans="1:4" x14ac:dyDescent="0.25">
      <c r="A449" s="51" t="s">
        <v>620</v>
      </c>
      <c r="B449" s="50" t="s">
        <v>150</v>
      </c>
      <c r="C449" s="52" t="s">
        <v>149</v>
      </c>
      <c r="D449" s="53">
        <v>2</v>
      </c>
    </row>
    <row r="450" spans="1:4" x14ac:dyDescent="0.25">
      <c r="A450" s="51" t="s">
        <v>715</v>
      </c>
      <c r="B450" s="50" t="s">
        <v>174</v>
      </c>
      <c r="C450" s="52" t="s">
        <v>173</v>
      </c>
      <c r="D450" s="53">
        <v>1</v>
      </c>
    </row>
    <row r="451" spans="1:4" x14ac:dyDescent="0.25">
      <c r="A451" s="51" t="s">
        <v>716</v>
      </c>
      <c r="B451" s="50" t="s">
        <v>174</v>
      </c>
      <c r="C451" s="52" t="s">
        <v>173</v>
      </c>
      <c r="D451" s="53">
        <v>1</v>
      </c>
    </row>
    <row r="452" spans="1:4" x14ac:dyDescent="0.25">
      <c r="A452" s="51" t="s">
        <v>190</v>
      </c>
      <c r="B452" s="50" t="s">
        <v>190</v>
      </c>
      <c r="C452" s="52" t="s">
        <v>189</v>
      </c>
      <c r="D452" s="53">
        <v>1</v>
      </c>
    </row>
    <row r="453" spans="1:4" x14ac:dyDescent="0.25">
      <c r="A453" s="51" t="s">
        <v>479</v>
      </c>
      <c r="B453" s="50" t="s">
        <v>116</v>
      </c>
      <c r="C453" s="52" t="s">
        <v>115</v>
      </c>
      <c r="D453" s="53">
        <v>1</v>
      </c>
    </row>
    <row r="454" spans="1:4" x14ac:dyDescent="0.25">
      <c r="A454" s="51" t="s">
        <v>621</v>
      </c>
      <c r="B454" s="50" t="s">
        <v>150</v>
      </c>
      <c r="C454" s="52" t="s">
        <v>149</v>
      </c>
      <c r="D454" s="53">
        <v>2</v>
      </c>
    </row>
    <row r="455" spans="1:4" x14ac:dyDescent="0.25">
      <c r="A455" s="51" t="s">
        <v>556</v>
      </c>
      <c r="B455" s="50" t="s">
        <v>138</v>
      </c>
      <c r="C455" s="52" t="s">
        <v>137</v>
      </c>
      <c r="D455" s="53">
        <v>1</v>
      </c>
    </row>
    <row r="456" spans="1:4" x14ac:dyDescent="0.25">
      <c r="A456" s="51" t="s">
        <v>745</v>
      </c>
      <c r="B456" s="50" t="s">
        <v>186</v>
      </c>
      <c r="C456" s="52" t="s">
        <v>185</v>
      </c>
      <c r="D456" s="53">
        <v>2</v>
      </c>
    </row>
    <row r="457" spans="1:4" x14ac:dyDescent="0.25">
      <c r="A457" s="51" t="s">
        <v>640</v>
      </c>
      <c r="B457" s="50" t="s">
        <v>152</v>
      </c>
      <c r="C457" s="52" t="s">
        <v>151</v>
      </c>
      <c r="D457" s="53">
        <v>1</v>
      </c>
    </row>
    <row r="458" spans="1:4" x14ac:dyDescent="0.25">
      <c r="A458" s="51" t="s">
        <v>480</v>
      </c>
      <c r="B458" s="50" t="s">
        <v>116</v>
      </c>
      <c r="C458" s="52" t="s">
        <v>115</v>
      </c>
      <c r="D458" s="53">
        <v>1</v>
      </c>
    </row>
    <row r="459" spans="1:4" x14ac:dyDescent="0.25">
      <c r="A459" s="51" t="s">
        <v>347</v>
      </c>
      <c r="B459" s="50" t="s">
        <v>92</v>
      </c>
      <c r="C459" s="52" t="s">
        <v>91</v>
      </c>
      <c r="D459" s="53">
        <v>1</v>
      </c>
    </row>
    <row r="460" spans="1:4" x14ac:dyDescent="0.25">
      <c r="A460" s="51" t="s">
        <v>390</v>
      </c>
      <c r="B460" s="50" t="s">
        <v>108</v>
      </c>
      <c r="C460" s="52" t="s">
        <v>107</v>
      </c>
      <c r="D460" s="53">
        <v>2</v>
      </c>
    </row>
    <row r="461" spans="1:4" x14ac:dyDescent="0.25">
      <c r="A461" s="51" t="s">
        <v>734</v>
      </c>
      <c r="B461" s="50" t="s">
        <v>178</v>
      </c>
      <c r="C461" s="52" t="s">
        <v>177</v>
      </c>
      <c r="D461" s="53">
        <v>2</v>
      </c>
    </row>
    <row r="462" spans="1:4" x14ac:dyDescent="0.25">
      <c r="A462" s="51" t="s">
        <v>696</v>
      </c>
      <c r="B462" s="50" t="s">
        <v>166</v>
      </c>
      <c r="C462" s="52" t="s">
        <v>165</v>
      </c>
      <c r="D462" s="53">
        <v>1</v>
      </c>
    </row>
    <row r="463" spans="1:4" x14ac:dyDescent="0.25">
      <c r="A463" s="51" t="s">
        <v>708</v>
      </c>
      <c r="B463" s="50" t="s">
        <v>172</v>
      </c>
      <c r="C463" s="52" t="s">
        <v>171</v>
      </c>
      <c r="D463" s="53">
        <v>2</v>
      </c>
    </row>
    <row r="464" spans="1:4" x14ac:dyDescent="0.25">
      <c r="A464" s="51" t="s">
        <v>481</v>
      </c>
      <c r="B464" s="50" t="s">
        <v>116</v>
      </c>
      <c r="C464" s="52" t="s">
        <v>115</v>
      </c>
      <c r="D464" s="53">
        <v>1</v>
      </c>
    </row>
    <row r="465" spans="1:4" x14ac:dyDescent="0.25">
      <c r="A465" s="51" t="s">
        <v>482</v>
      </c>
      <c r="B465" s="50" t="s">
        <v>116</v>
      </c>
      <c r="C465" s="52" t="s">
        <v>115</v>
      </c>
      <c r="D465" s="53">
        <v>1</v>
      </c>
    </row>
    <row r="466" spans="1:4" x14ac:dyDescent="0.25">
      <c r="A466" s="51" t="s">
        <v>759</v>
      </c>
      <c r="B466" s="50" t="s">
        <v>76</v>
      </c>
      <c r="C466" s="52" t="s">
        <v>191</v>
      </c>
      <c r="D466" s="53">
        <v>2</v>
      </c>
    </row>
    <row r="467" spans="1:4" x14ac:dyDescent="0.25">
      <c r="A467" s="51" t="s">
        <v>483</v>
      </c>
      <c r="B467" s="50" t="s">
        <v>116</v>
      </c>
      <c r="C467" s="52" t="s">
        <v>115</v>
      </c>
      <c r="D467" s="53">
        <v>1</v>
      </c>
    </row>
    <row r="468" spans="1:4" x14ac:dyDescent="0.25">
      <c r="A468" s="51" t="s">
        <v>557</v>
      </c>
      <c r="B468" s="50" t="s">
        <v>138</v>
      </c>
      <c r="C468" s="52" t="s">
        <v>137</v>
      </c>
      <c r="D468" s="53">
        <v>1</v>
      </c>
    </row>
    <row r="469" spans="1:4" x14ac:dyDescent="0.25">
      <c r="A469" s="51" t="s">
        <v>378</v>
      </c>
      <c r="B469" s="50" t="s">
        <v>104</v>
      </c>
      <c r="C469" s="52" t="s">
        <v>103</v>
      </c>
      <c r="D469" s="53">
        <v>2</v>
      </c>
    </row>
    <row r="470" spans="1:4" x14ac:dyDescent="0.25">
      <c r="A470" s="51" t="s">
        <v>763</v>
      </c>
      <c r="B470" s="50" t="s">
        <v>193</v>
      </c>
      <c r="C470" s="52" t="s">
        <v>192</v>
      </c>
      <c r="D470" s="53">
        <v>2</v>
      </c>
    </row>
    <row r="471" spans="1:4" x14ac:dyDescent="0.25">
      <c r="A471" s="51" t="s">
        <v>484</v>
      </c>
      <c r="B471" s="50" t="s">
        <v>116</v>
      </c>
      <c r="C471" s="52" t="s">
        <v>115</v>
      </c>
      <c r="D471" s="53">
        <v>1</v>
      </c>
    </row>
    <row r="472" spans="1:4" x14ac:dyDescent="0.25">
      <c r="A472" s="51" t="s">
        <v>592</v>
      </c>
      <c r="B472" s="50" t="s">
        <v>144</v>
      </c>
      <c r="C472" s="52" t="s">
        <v>143</v>
      </c>
      <c r="D472" s="53">
        <v>2</v>
      </c>
    </row>
    <row r="473" spans="1:4" x14ac:dyDescent="0.25">
      <c r="A473" s="51" t="s">
        <v>329</v>
      </c>
      <c r="B473" s="50" t="s">
        <v>90</v>
      </c>
      <c r="C473" s="52" t="s">
        <v>89</v>
      </c>
      <c r="D473" s="53">
        <v>2</v>
      </c>
    </row>
    <row r="474" spans="1:4" x14ac:dyDescent="0.25">
      <c r="A474" s="51" t="s">
        <v>500</v>
      </c>
      <c r="B474" s="50" t="s">
        <v>124</v>
      </c>
      <c r="C474" s="52" t="s">
        <v>123</v>
      </c>
      <c r="D474" s="53">
        <v>2</v>
      </c>
    </row>
    <row r="475" spans="1:4" x14ac:dyDescent="0.25">
      <c r="A475" s="51" t="s">
        <v>365</v>
      </c>
      <c r="B475" s="50" t="s">
        <v>100</v>
      </c>
      <c r="C475" s="52" t="s">
        <v>99</v>
      </c>
      <c r="D475" s="53">
        <v>2</v>
      </c>
    </row>
    <row r="476" spans="1:4" x14ac:dyDescent="0.25">
      <c r="A476" s="51" t="s">
        <v>725</v>
      </c>
      <c r="B476" s="50" t="s">
        <v>176</v>
      </c>
      <c r="C476" s="52" t="s">
        <v>175</v>
      </c>
      <c r="D476" s="53">
        <v>1</v>
      </c>
    </row>
    <row r="477" spans="1:4" x14ac:dyDescent="0.25">
      <c r="A477" s="51" t="s">
        <v>760</v>
      </c>
      <c r="B477" s="50" t="s">
        <v>76</v>
      </c>
      <c r="C477" s="52" t="s">
        <v>191</v>
      </c>
      <c r="D477" s="53">
        <v>2</v>
      </c>
    </row>
    <row r="478" spans="1:4" x14ac:dyDescent="0.25">
      <c r="A478" s="51" t="s">
        <v>746</v>
      </c>
      <c r="B478" s="50" t="s">
        <v>186</v>
      </c>
      <c r="C478" s="52" t="s">
        <v>185</v>
      </c>
      <c r="D478" s="53">
        <v>2</v>
      </c>
    </row>
    <row r="479" spans="1:4" x14ac:dyDescent="0.25">
      <c r="A479" s="51" t="s">
        <v>761</v>
      </c>
      <c r="B479" s="50" t="s">
        <v>76</v>
      </c>
      <c r="C479" s="52" t="s">
        <v>191</v>
      </c>
      <c r="D479" s="53">
        <v>2</v>
      </c>
    </row>
    <row r="480" spans="1:4" x14ac:dyDescent="0.25">
      <c r="A480" s="51" t="s">
        <v>672</v>
      </c>
      <c r="B480" s="50" t="s">
        <v>160</v>
      </c>
      <c r="C480" s="52" t="s">
        <v>159</v>
      </c>
      <c r="D480" s="53">
        <v>1</v>
      </c>
    </row>
    <row r="481" spans="1:4" x14ac:dyDescent="0.25">
      <c r="A481" s="51" t="s">
        <v>558</v>
      </c>
      <c r="B481" s="50" t="s">
        <v>138</v>
      </c>
      <c r="C481" s="52" t="s">
        <v>137</v>
      </c>
      <c r="D481" s="53">
        <v>1</v>
      </c>
    </row>
    <row r="482" spans="1:4" x14ac:dyDescent="0.25">
      <c r="A482" s="51" t="s">
        <v>522</v>
      </c>
      <c r="B482" s="50" t="s">
        <v>134</v>
      </c>
      <c r="C482" s="52" t="s">
        <v>133</v>
      </c>
      <c r="D482" s="53">
        <v>1</v>
      </c>
    </row>
    <row r="483" spans="1:4" x14ac:dyDescent="0.25">
      <c r="A483" s="51" t="s">
        <v>709</v>
      </c>
      <c r="B483" s="50" t="s">
        <v>172</v>
      </c>
      <c r="C483" s="52" t="s">
        <v>171</v>
      </c>
      <c r="D483" s="53">
        <v>2</v>
      </c>
    </row>
    <row r="484" spans="1:4" x14ac:dyDescent="0.25">
      <c r="A484" s="51" t="s">
        <v>736</v>
      </c>
      <c r="B484" s="50" t="s">
        <v>180</v>
      </c>
      <c r="C484" s="52" t="s">
        <v>179</v>
      </c>
      <c r="D484" s="53">
        <v>2</v>
      </c>
    </row>
    <row r="485" spans="1:4" x14ac:dyDescent="0.25">
      <c r="A485" s="51" t="s">
        <v>622</v>
      </c>
      <c r="B485" s="50" t="s">
        <v>150</v>
      </c>
      <c r="C485" s="52" t="s">
        <v>149</v>
      </c>
      <c r="D485" s="53">
        <v>2</v>
      </c>
    </row>
    <row r="486" spans="1:4" x14ac:dyDescent="0.25">
      <c r="A486" s="51" t="s">
        <v>623</v>
      </c>
      <c r="B486" s="50" t="s">
        <v>150</v>
      </c>
      <c r="C486" s="52" t="s">
        <v>149</v>
      </c>
      <c r="D486" s="53">
        <v>2</v>
      </c>
    </row>
  </sheetData>
  <sheetProtection sheet="1" objects="1" scenarios="1"/>
  <sortState ref="A2:D486">
    <sortCondition ref="A2"/>
  </sortStat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4"/>
  <sheetViews>
    <sheetView workbookViewId="0">
      <selection activeCell="L28" sqref="L28"/>
    </sheetView>
  </sheetViews>
  <sheetFormatPr defaultRowHeight="15" x14ac:dyDescent="0.25"/>
  <cols>
    <col min="1" max="2" width="16.7109375" customWidth="1"/>
    <col min="3" max="3" width="35.7109375" bestFit="1" customWidth="1"/>
    <col min="4" max="4" width="44.140625" customWidth="1"/>
    <col min="5" max="5" width="31.5703125" bestFit="1" customWidth="1"/>
    <col min="6" max="6" width="20.7109375" customWidth="1"/>
  </cols>
  <sheetData>
    <row r="1" spans="1:5" s="157" customFormat="1" ht="30" x14ac:dyDescent="0.25">
      <c r="A1" s="158"/>
      <c r="B1" s="158" t="s">
        <v>276</v>
      </c>
      <c r="C1" s="158" t="s">
        <v>279</v>
      </c>
      <c r="D1" s="158" t="s">
        <v>275</v>
      </c>
      <c r="E1" s="161" t="s">
        <v>286</v>
      </c>
    </row>
    <row r="2" spans="1:5" ht="75" x14ac:dyDescent="0.25">
      <c r="A2" s="159" t="s">
        <v>274</v>
      </c>
      <c r="B2" s="160" t="s">
        <v>278</v>
      </c>
      <c r="C2" s="160" t="s">
        <v>281</v>
      </c>
      <c r="D2" s="160" t="s">
        <v>282</v>
      </c>
      <c r="E2" s="160" t="s">
        <v>284</v>
      </c>
    </row>
    <row r="3" spans="1:5" ht="105" x14ac:dyDescent="0.25">
      <c r="A3" s="159" t="s">
        <v>272</v>
      </c>
      <c r="B3" s="160" t="s">
        <v>280</v>
      </c>
      <c r="C3" s="160" t="s">
        <v>285</v>
      </c>
      <c r="D3" s="160" t="s">
        <v>283</v>
      </c>
      <c r="E3" s="160" t="s">
        <v>287</v>
      </c>
    </row>
    <row r="4" spans="1:5" x14ac:dyDescent="0.25">
      <c r="A4" s="159" t="s">
        <v>36</v>
      </c>
      <c r="B4" s="160" t="s">
        <v>277</v>
      </c>
      <c r="C4" s="160" t="s">
        <v>273</v>
      </c>
      <c r="D4" s="160" t="s">
        <v>273</v>
      </c>
      <c r="E4" s="159" t="s">
        <v>273</v>
      </c>
    </row>
  </sheetData>
  <sheetProtection sheet="1" objects="1" scenarios="1"/>
  <pageMargins left="0.7" right="0.7" top="0.75" bottom="0.75" header="0.3" footer="0.3"/>
  <pageSetup orientation="portrait" horizontalDpi="200" verticalDpi="200" copies="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pageSetUpPr fitToPage="1"/>
  </sheetPr>
  <dimension ref="A1:N53"/>
  <sheetViews>
    <sheetView zoomScaleNormal="100" workbookViewId="0">
      <selection activeCell="D21" sqref="D21"/>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3.28515625" customWidth="1"/>
    <col min="14" max="14" width="8.85546875" hidden="1" customWidth="1"/>
  </cols>
  <sheetData>
    <row r="1" spans="1:14" ht="21" x14ac:dyDescent="0.35">
      <c r="A1" s="279" t="s">
        <v>26</v>
      </c>
      <c r="B1" s="279"/>
      <c r="C1" s="279"/>
      <c r="D1" s="279"/>
      <c r="E1" s="279"/>
      <c r="F1" s="279"/>
      <c r="G1" s="279"/>
      <c r="H1" s="279"/>
      <c r="I1" s="279"/>
      <c r="J1" s="279"/>
    </row>
    <row r="2" spans="1:14" ht="15.75" thickBot="1" x14ac:dyDescent="0.3">
      <c r="A2" s="114" t="s">
        <v>219</v>
      </c>
      <c r="C2" s="12"/>
    </row>
    <row r="3" spans="1:14" ht="15.75" thickBot="1" x14ac:dyDescent="0.3">
      <c r="A3" s="32"/>
      <c r="B3" s="33" t="s">
        <v>29</v>
      </c>
      <c r="C3" s="34">
        <v>1</v>
      </c>
      <c r="D3" s="33"/>
      <c r="E3" s="33" t="s">
        <v>30</v>
      </c>
      <c r="F3" s="35"/>
      <c r="G3" s="35"/>
      <c r="H3" s="35"/>
      <c r="I3" s="36"/>
      <c r="J3" s="37"/>
    </row>
    <row r="4" spans="1:14" ht="6.95" customHeight="1" thickBot="1" x14ac:dyDescent="0.3">
      <c r="B4" s="172" t="str">
        <f ca="1">RIGHT(CELL("Filename",A1),LEN(CELL("Filename",A1))-FIND("]",CELL("Filename",A1)))</f>
        <v>Template</v>
      </c>
      <c r="C4" s="174"/>
    </row>
    <row r="5" spans="1:14" x14ac:dyDescent="0.25">
      <c r="A5" s="5"/>
      <c r="B5" s="6"/>
      <c r="C5" s="6"/>
      <c r="D5" s="6"/>
      <c r="E5" s="6"/>
      <c r="F5" s="6"/>
      <c r="G5" s="6"/>
      <c r="H5" s="6"/>
      <c r="I5" s="6"/>
      <c r="J5" s="7"/>
    </row>
    <row r="6" spans="1:14" x14ac:dyDescent="0.25">
      <c r="A6" s="8"/>
      <c r="B6" s="17" t="s">
        <v>0</v>
      </c>
      <c r="C6" s="18"/>
      <c r="D6" s="9"/>
      <c r="E6" s="17" t="s">
        <v>224</v>
      </c>
      <c r="F6" s="20"/>
      <c r="G6" s="20"/>
      <c r="H6" s="20"/>
      <c r="I6" s="29"/>
      <c r="J6" s="10"/>
    </row>
    <row r="7" spans="1:14" x14ac:dyDescent="0.25">
      <c r="A7" s="8"/>
      <c r="B7" s="17" t="s">
        <v>1</v>
      </c>
      <c r="C7" s="19"/>
      <c r="D7" s="12"/>
      <c r="E7" s="17" t="s">
        <v>3</v>
      </c>
      <c r="F7" s="21"/>
      <c r="G7" s="20"/>
      <c r="H7" s="20"/>
      <c r="I7" s="29"/>
      <c r="J7" s="10"/>
    </row>
    <row r="8" spans="1:14" x14ac:dyDescent="0.25">
      <c r="A8" s="8"/>
      <c r="B8" s="17" t="s">
        <v>2</v>
      </c>
      <c r="C8" s="24"/>
      <c r="D8" s="9"/>
      <c r="E8" s="17" t="s">
        <v>20</v>
      </c>
      <c r="F8" t="e">
        <f>VLOOKUP(C8,'ARC Tables for ARC Admin use'!A37:C42,2,FALSE)</f>
        <v>#N/A</v>
      </c>
      <c r="G8" s="29"/>
      <c r="H8" s="9"/>
      <c r="I8" s="9"/>
      <c r="J8" s="10"/>
    </row>
    <row r="9" spans="1:14" ht="15.75" thickBot="1" x14ac:dyDescent="0.3">
      <c r="A9" s="13"/>
      <c r="B9" s="14"/>
      <c r="C9" s="30"/>
      <c r="D9" s="14"/>
      <c r="E9" s="14"/>
      <c r="F9" s="14"/>
      <c r="G9" s="14"/>
      <c r="H9" s="14"/>
      <c r="I9" s="14"/>
      <c r="J9" s="15"/>
    </row>
    <row r="10" spans="1:14" ht="6.95" customHeight="1" thickBot="1" x14ac:dyDescent="0.3"/>
    <row r="11" spans="1:14" x14ac:dyDescent="0.25">
      <c r="A11" s="5"/>
      <c r="B11" s="48"/>
      <c r="C11" s="48"/>
      <c r="D11" s="6"/>
      <c r="E11" s="38" t="s">
        <v>765</v>
      </c>
      <c r="F11" s="39"/>
      <c r="G11" s="6"/>
      <c r="H11" s="6" t="s">
        <v>33</v>
      </c>
      <c r="I11" s="40">
        <f>DATE(YEAR(F11),MONTH(F11),1)</f>
        <v>1</v>
      </c>
      <c r="J11" s="7"/>
      <c r="N11" t="s">
        <v>49</v>
      </c>
    </row>
    <row r="12" spans="1:14" x14ac:dyDescent="0.25">
      <c r="A12" s="8"/>
      <c r="B12" s="9"/>
      <c r="C12" s="9"/>
      <c r="D12" s="9"/>
      <c r="E12" s="127" t="str">
        <f>IF(AND(F13&lt;&gt;"",C7=""),"Please enter date of birth",IF(I14&gt;F14,"Number of eligible days cannot exceed # of days in a month",IF(MONTH(C13)&lt;&gt;MONTH(F13),"Begin and end date have to be the same month","")))</f>
        <v/>
      </c>
      <c r="F12" s="9"/>
      <c r="G12" s="9"/>
      <c r="H12" s="29"/>
      <c r="I12" s="29"/>
      <c r="J12" s="10"/>
      <c r="N12" t="s">
        <v>8</v>
      </c>
    </row>
    <row r="13" spans="1:14" x14ac:dyDescent="0.25">
      <c r="A13" s="8"/>
      <c r="B13" s="9" t="s">
        <v>210</v>
      </c>
      <c r="C13" s="22"/>
      <c r="D13" s="9"/>
      <c r="E13" s="17" t="s">
        <v>211</v>
      </c>
      <c r="F13" s="22"/>
      <c r="G13" s="9"/>
      <c r="H13" s="11" t="s">
        <v>271</v>
      </c>
      <c r="I13" s="156"/>
      <c r="J13" s="10"/>
      <c r="N13" t="s">
        <v>9</v>
      </c>
    </row>
    <row r="14" spans="1:14" x14ac:dyDescent="0.25">
      <c r="A14" s="8"/>
      <c r="B14" s="41" t="s">
        <v>212</v>
      </c>
      <c r="C14" s="23">
        <f>DATE(YEAR(F13),MONTH(F13),1)</f>
        <v>1</v>
      </c>
      <c r="D14" s="9"/>
      <c r="E14" s="42" t="s">
        <v>32</v>
      </c>
      <c r="F14" s="16">
        <f>DAY(DATE(YEAR(F13),MONTH(F13)+1,1)-1)</f>
        <v>31</v>
      </c>
      <c r="G14" s="12"/>
      <c r="H14" s="42" t="s">
        <v>31</v>
      </c>
      <c r="I14" s="4">
        <f>IF(I13="yes",SUM($F$13-$C$13),SUM($F$13-$C$13+1))</f>
        <v>1</v>
      </c>
      <c r="J14" s="10"/>
      <c r="N14" t="s">
        <v>10</v>
      </c>
    </row>
    <row r="15" spans="1:14" x14ac:dyDescent="0.25">
      <c r="A15" s="8"/>
      <c r="B15" s="127" t="str">
        <f>IF(F13="","",IF(C14&gt;F11,"ERROR: Benefit month is greater than the issuance month",""))</f>
        <v/>
      </c>
      <c r="C15" s="12"/>
      <c r="D15" s="9"/>
      <c r="E15" s="17"/>
      <c r="F15" s="29"/>
      <c r="G15" s="9"/>
      <c r="H15" s="9"/>
      <c r="I15" s="9"/>
      <c r="J15" s="10"/>
      <c r="N15" t="s">
        <v>11</v>
      </c>
    </row>
    <row r="16" spans="1:14" x14ac:dyDescent="0.25">
      <c r="A16" s="8"/>
      <c r="B16" s="9" t="s">
        <v>6</v>
      </c>
      <c r="C16" s="9" t="str">
        <f>IF($C$7="","",IF(INDEX('ARC Tables for ARC Admin use'!$B$17:$G$22,MATCH($F$18,'ARC Tables for ARC Admin use'!$B$17:$B$22,0),MATCH(Template!$C$17,'ARC Tables for ARC Admin use'!$B$17:$G$17,0))="","Please Update table",INDEX('ARC Tables for ARC Admin use'!$B$17:$G$22,MATCH($F$18,'ARC Tables for ARC Admin use'!$B$17:$B$22,0),MATCH(Template!$C$17,'ARC Tables for ARC Admin use'!$B$17:$G$17,0))))</f>
        <v/>
      </c>
      <c r="D16" s="9"/>
      <c r="E16" s="17" t="s">
        <v>809</v>
      </c>
      <c r="F16" s="192"/>
      <c r="G16" s="9"/>
      <c r="H16" s="9"/>
      <c r="I16" s="9"/>
      <c r="J16" s="10"/>
      <c r="N16" t="s">
        <v>12</v>
      </c>
    </row>
    <row r="17" spans="1:14" x14ac:dyDescent="0.25">
      <c r="A17" s="8"/>
      <c r="B17" s="17" t="s">
        <v>59</v>
      </c>
      <c r="C17" s="43" t="b">
        <f>IF(AND($C$14&gt;='ARC Tables for ARC Admin use'!$C$15,Template!$C$14&lt;='ARC Tables for ARC Admin use'!$C$16),'ARC Tables for ARC Admin use'!$C$17,IF(AND($C$14&gt;='ARC Tables for ARC Admin use'!$D$15,Template!$C$14&lt;='ARC Tables for ARC Admin use'!$D$16),'ARC Tables for ARC Admin use'!$D$17,IF(AND($C$14&gt;='ARC Tables for ARC Admin use'!$E$15,Template!$C$14&lt;='ARC Tables for ARC Admin use'!$E$16),'ARC Tables for ARC Admin use'!$E$17,IF(AND($C$14&gt;='ARC Tables for ARC Admin use'!$F$15,Template!$C$14&lt;='ARC Tables for ARC Admin use'!$F$16),'ARC Tables for ARC Admin use'!$F$17,IF(AND($C$14&gt;='ARC Tables for ARC Admin use'!$G$15,Template!$C$14&lt;='ARC Tables for ARC Admin use'!$G$16),'ARC Tables for ARC Admin use'!$G$17)))))</f>
        <v>0</v>
      </c>
      <c r="D17" s="9"/>
      <c r="E17" s="17" t="s">
        <v>58</v>
      </c>
      <c r="F17" s="43" t="b">
        <f>IF(AND($C$14&gt;='ARC Tables for ARC Admin use'!$C$27,Template!$C$14&lt;='ARC Tables for ARC Admin use'!$C$28),'ARC Tables for ARC Admin use'!$C$29,IF(AND($C$14&gt;='ARC Tables for ARC Admin use'!$D$27,Template!$C$14&lt;='ARC Tables for ARC Admin use'!$D$28),'ARC Tables for ARC Admin use'!$D$29,IF(AND($C$14&gt;='ARC Tables for ARC Admin use'!$E$27,Template!$C$14&lt;='ARC Tables for ARC Admin use'!$E$28),'ARC Tables for ARC Admin use'!$E$29,IF(AND($C$14&gt;='ARC Tables for ARC Admin use'!$F$27,Template!$C$14&lt;='ARC Tables for ARC Admin use'!$F$28),'ARC Tables for ARC Admin use'!$F$29,IF(AND($C$14&gt;='ARC Tables for ARC Admin use'!$G$27,Template!$C$14&lt;='ARC Tables for ARC Admin use'!$G$28),'ARC Tables for ARC Admin use'!$G$29)))))</f>
        <v>0</v>
      </c>
      <c r="G17" s="9"/>
      <c r="H17" s="43" t="s">
        <v>7</v>
      </c>
      <c r="I17" s="9" t="e">
        <f>IF(INDEX('ARC Tables for ARC Admin use'!B$29:G$31,MATCH(Template!C$3,'ARC Tables for ARC Admin use'!B$29:B$31,0),MATCH(Template!F$17,'ARC Tables for ARC Admin use'!B$29:G$29,0))="","Please update CW Table",INDEX('ARC Tables for ARC Admin use'!B$29:G$31,MATCH(Template!C$3,'ARC Tables for ARC Admin use'!B$29:B$31,0),MATCH(Template!F$17,'ARC Tables for ARC Admin use'!B$29:G$29,0)))</f>
        <v>#N/A</v>
      </c>
      <c r="J17" s="10"/>
    </row>
    <row r="18" spans="1:14" ht="30" x14ac:dyDescent="0.25">
      <c r="A18" s="8"/>
      <c r="B18" s="41" t="s">
        <v>4</v>
      </c>
      <c r="C18" s="4">
        <f>IF(AND(MONTH(C14)=MONTH(C7),DAY(C7)=1),INT(($C$14-$C$7-0.5)/365.25)+1,INT(($C$14-$C$7-0.5)/365.25))</f>
        <v>0</v>
      </c>
      <c r="D18" s="9"/>
      <c r="E18" s="17" t="s">
        <v>5</v>
      </c>
      <c r="F18" s="4">
        <f>IF($C$18="","",IF($C$18&lt;5,1,IF($C$18&lt;=8,2,IF($C$18&lt;=11,3,IF($C$18&lt;=14,4,IF($C$18&gt;14,5,""))))))</f>
        <v>1</v>
      </c>
      <c r="G18" s="12"/>
      <c r="H18" s="9" t="s">
        <v>810</v>
      </c>
      <c r="I18" s="9" t="e">
        <f>IF(AND(SUM(C16-F16)&lt;I17,F8="ARC+CW"),I17,ROUND(C16-F16,0))</f>
        <v>#VALUE!</v>
      </c>
      <c r="J18" s="10"/>
    </row>
    <row r="19" spans="1:14" x14ac:dyDescent="0.25">
      <c r="A19" s="8"/>
      <c r="B19" s="12"/>
      <c r="C19" s="29"/>
      <c r="D19" s="9"/>
      <c r="E19" s="17"/>
      <c r="F19" s="29"/>
      <c r="G19" s="9"/>
      <c r="H19" s="9"/>
      <c r="I19" s="9"/>
      <c r="J19" s="10"/>
    </row>
    <row r="20" spans="1:14" x14ac:dyDescent="0.25">
      <c r="A20" s="8"/>
      <c r="B20" s="98"/>
      <c r="C20" s="17" t="s">
        <v>204</v>
      </c>
      <c r="D20" s="98"/>
      <c r="E20" s="280"/>
      <c r="F20" s="280"/>
      <c r="G20" s="280"/>
      <c r="H20" s="280"/>
      <c r="I20" s="280"/>
      <c r="J20" s="10"/>
    </row>
    <row r="21" spans="1:14" x14ac:dyDescent="0.25">
      <c r="A21" s="8"/>
      <c r="B21" s="98"/>
      <c r="C21" s="17" t="str">
        <f>LEFT(E20,3)</f>
        <v/>
      </c>
      <c r="D21" s="164" t="e">
        <f>VLOOKUP(Template!C21,'ARC Tables for ARC Admin use'!E50:L59,8,FALSE)</f>
        <v>#N/A</v>
      </c>
      <c r="E21" s="281" t="str">
        <f>IF(C21="RET","Use this code only for months prior to implementation date","")</f>
        <v/>
      </c>
      <c r="F21" s="281"/>
      <c r="G21" s="281"/>
      <c r="H21" s="281"/>
      <c r="I21" s="281"/>
      <c r="J21" s="10"/>
    </row>
    <row r="22" spans="1:14" x14ac:dyDescent="0.25">
      <c r="A22" s="8"/>
      <c r="B22" s="9"/>
      <c r="C22" s="168" t="str">
        <f>IF(AND(H23="yes",C21="ret"),"",IF(AND($H$23="yes",$C$21&lt;&gt;"XCW"),"Please choose 'XCW' as transaction type if the child received CalWORKs for the month",IF(AND($C$21="pro",SUM($F$14-$I$14)=0),"Please check transaction type",IF(AND($C$21="reg",SUM($F$14-$I$14)&lt;&gt;0),"Please check transaction type",""))))</f>
        <v/>
      </c>
      <c r="D22" s="9"/>
      <c r="E22" s="12" t="str">
        <f>IF(AND(C21="ret",H23="PLEASE SELECT"),"Please complete below information","")</f>
        <v/>
      </c>
      <c r="F22" s="169"/>
      <c r="G22" s="169"/>
      <c r="H22" s="169"/>
      <c r="I22" s="169"/>
      <c r="J22" s="10"/>
    </row>
    <row r="23" spans="1:14" x14ac:dyDescent="0.25">
      <c r="A23" s="8"/>
      <c r="B23" s="9" t="s">
        <v>25</v>
      </c>
      <c r="C23" s="9"/>
      <c r="D23" s="9"/>
      <c r="E23" s="9"/>
      <c r="F23" s="9"/>
      <c r="G23" s="9"/>
      <c r="H23" s="105"/>
      <c r="I23" s="9"/>
      <c r="J23" s="10"/>
      <c r="N23" t="s">
        <v>13</v>
      </c>
    </row>
    <row r="24" spans="1:14" x14ac:dyDescent="0.25">
      <c r="A24" s="8"/>
      <c r="B24" s="9" t="s">
        <v>15</v>
      </c>
      <c r="C24" s="103"/>
      <c r="D24" s="9"/>
      <c r="E24" s="17" t="s">
        <v>16</v>
      </c>
      <c r="F24" s="103"/>
      <c r="G24" s="103"/>
      <c r="H24" s="103"/>
      <c r="I24" s="11"/>
      <c r="J24" s="10"/>
      <c r="N24" t="s">
        <v>14</v>
      </c>
    </row>
    <row r="25" spans="1:14" x14ac:dyDescent="0.25">
      <c r="A25" s="8"/>
      <c r="B25" s="44" t="str">
        <f>IF(AND($C$21="xcw",C27=0),"Please enter CalWORKs case info &amp; calculate ARC child's portion below",IF(AND(C27&lt;&gt;0,H23&lt;&gt;"yes"),"Please choose 'Yes' on cell H22 if the child received CalWORKs. If not, please delete below calculation",""))</f>
        <v/>
      </c>
      <c r="C25" s="9"/>
      <c r="D25" s="9"/>
      <c r="E25" s="9"/>
      <c r="F25" s="9"/>
      <c r="G25" s="9"/>
      <c r="H25" s="9"/>
      <c r="I25" s="9"/>
      <c r="J25" s="10"/>
    </row>
    <row r="26" spans="1:14" x14ac:dyDescent="0.25">
      <c r="A26" s="8" t="s">
        <v>36</v>
      </c>
      <c r="B26" s="166" t="s">
        <v>74</v>
      </c>
      <c r="C26" s="104"/>
      <c r="D26" s="9" t="str">
        <f>IF(C26="","",VLOOKUP(C26,'ARC Tables for ARC Admin use'!B67:C125,2,FALSE))</f>
        <v/>
      </c>
      <c r="E26" s="9"/>
      <c r="F26" s="17" t="s">
        <v>207</v>
      </c>
      <c r="G26" s="9"/>
      <c r="H26" s="115"/>
      <c r="I26" s="9"/>
      <c r="J26" s="10"/>
    </row>
    <row r="27" spans="1:14" x14ac:dyDescent="0.25">
      <c r="A27" s="140"/>
      <c r="B27" s="9" t="s">
        <v>266</v>
      </c>
      <c r="C27" s="103"/>
      <c r="D27" s="9"/>
      <c r="E27" s="17" t="s">
        <v>208</v>
      </c>
      <c r="F27" s="9">
        <f>IF($H$23="yes",ROUND($I$18*$I$14/$F$14,0),0)</f>
        <v>0</v>
      </c>
      <c r="G27" s="9"/>
      <c r="H27" s="9" t="s">
        <v>18</v>
      </c>
      <c r="I27" s="9">
        <f>IF(F29=0,0,ROUND(I17*I14/F14,0))</f>
        <v>0</v>
      </c>
      <c r="J27" s="10"/>
    </row>
    <row r="28" spans="1:14" x14ac:dyDescent="0.25">
      <c r="A28" s="140" t="str">
        <f>IF(A27="","",+A27-1)</f>
        <v/>
      </c>
      <c r="B28" s="9" t="s">
        <v>267</v>
      </c>
      <c r="C28" s="105"/>
      <c r="D28" s="9"/>
      <c r="E28" s="17" t="s">
        <v>23</v>
      </c>
      <c r="F28" s="4">
        <f>ROUND($C$29*$I$14/$F$14,0)</f>
        <v>0</v>
      </c>
      <c r="G28" s="9"/>
      <c r="H28" s="9" t="s">
        <v>220</v>
      </c>
      <c r="I28" s="4">
        <f>F28</f>
        <v>0</v>
      </c>
      <c r="J28" s="10"/>
    </row>
    <row r="29" spans="1:14" x14ac:dyDescent="0.25">
      <c r="A29" s="8"/>
      <c r="B29" s="9" t="s">
        <v>268</v>
      </c>
      <c r="C29" s="9">
        <f>C27-C28</f>
        <v>0</v>
      </c>
      <c r="D29" s="9"/>
      <c r="E29" s="17" t="s">
        <v>24</v>
      </c>
      <c r="F29" s="9">
        <f>ROUND(F27-F28,0)</f>
        <v>0</v>
      </c>
      <c r="G29" s="29"/>
      <c r="H29" s="102" t="s">
        <v>292</v>
      </c>
      <c r="I29" s="9">
        <f>I27-I28</f>
        <v>0</v>
      </c>
      <c r="J29" s="10"/>
      <c r="N29" t="s">
        <v>248</v>
      </c>
    </row>
    <row r="30" spans="1:14" x14ac:dyDescent="0.25">
      <c r="A30" s="8"/>
      <c r="B30" s="9"/>
      <c r="C30" s="9"/>
      <c r="D30" s="9"/>
      <c r="E30" s="17"/>
      <c r="F30" s="9"/>
      <c r="G30" s="29"/>
      <c r="H30" s="12"/>
      <c r="I30" s="9"/>
      <c r="J30" s="10"/>
      <c r="N30" t="s">
        <v>205</v>
      </c>
    </row>
    <row r="31" spans="1:14" x14ac:dyDescent="0.25">
      <c r="A31" s="8"/>
      <c r="B31" s="44" t="str">
        <f>IF(AND($C$21="day",C34=""),"Please enter prior payment information for the effective (benefit) month",IF(AND($C$21="ASU",C34=""),"Please enter prior payment information for the effective (benefit) month",IF(AND($C$21="cni",C34=""),"Please enter prior payment information for the effective (benefit) month","")))</f>
        <v/>
      </c>
      <c r="C31" s="9"/>
      <c r="D31" s="9"/>
      <c r="E31" s="17"/>
      <c r="F31" s="9"/>
      <c r="G31" s="29"/>
      <c r="H31" s="12"/>
      <c r="I31" s="9"/>
      <c r="J31" s="10"/>
      <c r="N31" t="s">
        <v>206</v>
      </c>
    </row>
    <row r="32" spans="1:14" x14ac:dyDescent="0.25">
      <c r="A32" s="8"/>
      <c r="B32" s="282" t="s">
        <v>254</v>
      </c>
      <c r="C32" s="282"/>
      <c r="D32" s="282"/>
      <c r="E32" s="282"/>
      <c r="F32" s="282"/>
      <c r="G32" s="282"/>
      <c r="H32" s="282"/>
      <c r="I32" s="282"/>
      <c r="J32" s="10"/>
      <c r="N32" t="s">
        <v>255</v>
      </c>
    </row>
    <row r="33" spans="1:14" x14ac:dyDescent="0.25">
      <c r="A33" s="8"/>
      <c r="B33" s="154" t="s">
        <v>764</v>
      </c>
      <c r="C33" s="155"/>
      <c r="D33" s="101"/>
      <c r="E33" s="17" t="s">
        <v>208</v>
      </c>
      <c r="F33" s="9">
        <f>IF($C$34="",0,ROUND($I$18*$I$14/$F$14,0))</f>
        <v>0</v>
      </c>
      <c r="G33" s="101"/>
      <c r="H33" s="9" t="s">
        <v>18</v>
      </c>
      <c r="I33" s="9">
        <f>IF($F$35=0,0,IF($I$47="map-CW",ROUND($I$17*$I$14/$F$14,0),0))</f>
        <v>0</v>
      </c>
      <c r="J33" s="10"/>
      <c r="N33" t="s">
        <v>202</v>
      </c>
    </row>
    <row r="34" spans="1:14" x14ac:dyDescent="0.25">
      <c r="A34" s="8"/>
      <c r="B34" s="100" t="s">
        <v>215</v>
      </c>
      <c r="C34" s="107"/>
      <c r="D34" s="101"/>
      <c r="E34" s="17" t="s">
        <v>209</v>
      </c>
      <c r="F34" s="4">
        <f>$C$34</f>
        <v>0</v>
      </c>
      <c r="G34" s="101"/>
      <c r="H34" s="17" t="s">
        <v>291</v>
      </c>
      <c r="I34" s="4" t="e">
        <f>IF($I$47="map-cw",ROUND($I$17*$C$35/$F$14,0),0)</f>
        <v>#N/A</v>
      </c>
      <c r="J34" s="10"/>
      <c r="N34" t="s">
        <v>290</v>
      </c>
    </row>
    <row r="35" spans="1:14" x14ac:dyDescent="0.25">
      <c r="A35" s="8"/>
      <c r="B35" s="102" t="s">
        <v>293</v>
      </c>
      <c r="C35" s="107"/>
      <c r="D35" s="101"/>
      <c r="E35" s="17" t="s">
        <v>24</v>
      </c>
      <c r="F35" s="9">
        <f>ROUND(F33-F34,0)</f>
        <v>0</v>
      </c>
      <c r="G35" s="101"/>
      <c r="H35" s="102" t="s">
        <v>292</v>
      </c>
      <c r="I35" s="9" t="e">
        <f>I33-I34</f>
        <v>#N/A</v>
      </c>
      <c r="J35" s="10"/>
      <c r="N35" t="s">
        <v>245</v>
      </c>
    </row>
    <row r="36" spans="1:14" x14ac:dyDescent="0.25">
      <c r="A36" s="8"/>
      <c r="B36" s="154" t="s">
        <v>269</v>
      </c>
      <c r="C36" s="107"/>
      <c r="D36" s="101"/>
      <c r="E36" s="108"/>
      <c r="F36" s="9"/>
      <c r="G36" s="101"/>
      <c r="H36" s="108"/>
      <c r="I36" s="9"/>
      <c r="J36" s="10"/>
      <c r="N36" t="s">
        <v>246</v>
      </c>
    </row>
    <row r="37" spans="1:14" ht="15.75" thickBot="1" x14ac:dyDescent="0.3">
      <c r="A37" s="13"/>
      <c r="B37" s="128" t="str">
        <f>IF(AND(C21="pro",SUM(F28+F34)&lt;&gt;0),"Please choose a different transaction type or remove prior issuance information",IF(AND(C21="reg",SUM(F28+F34)&lt;&gt;0),"Please choose a different transaction type or remove prior issuance information",IF(AND(C21="xcw",F34&lt;&gt;0),"Please choose a different transaction type or remove prior issuance information","")))</f>
        <v/>
      </c>
      <c r="C37" s="163"/>
      <c r="D37" s="14"/>
      <c r="E37" s="14"/>
      <c r="F37" s="14"/>
      <c r="G37" s="14"/>
      <c r="H37" s="14"/>
      <c r="I37" s="165" t="str">
        <f>IF(AND($C$21="day",$C$35="",C34&lt;&gt;0),"Please enter number of elig days from original calculation","")</f>
        <v/>
      </c>
      <c r="J37" s="15"/>
    </row>
    <row r="38" spans="1:14" ht="15.75" thickBot="1" x14ac:dyDescent="0.3"/>
    <row r="39" spans="1:14" ht="16.5" thickBot="1" x14ac:dyDescent="0.3">
      <c r="A39" s="131"/>
      <c r="B39" s="134" t="s">
        <v>27</v>
      </c>
      <c r="C39" s="134"/>
      <c r="D39" s="134"/>
      <c r="E39" s="135" t="str">
        <f>IF($C$7="","",IF($C$21="","",IF(AND(C21="ret",F29+F35&lt;&gt;0),ROUND(F29+F35,0),IF(AND(C21="ret",F29+F35=0),ROUND(I18*I14/F14,0),IF(AND(D21="SU",SUM(F29+F35)=0),"",IF(D21="RG",ROUND($I$18*$I$14/$F$14,0),IF(D21="SU",ROUND($F$29+$F$35,0))))))))</f>
        <v/>
      </c>
      <c r="F39" s="162" t="e">
        <f>IF(E39&lt;0,"Overpayment.  Please use Overpayment form",IF(AND(D21="SU",H23&lt;&gt;"yes",C34&lt;&gt;0,F35=0),"Please check calculation or transaction type",""))</f>
        <v>#N/A</v>
      </c>
      <c r="G39" s="131"/>
      <c r="H39" s="131"/>
      <c r="I39" s="131"/>
      <c r="J39" s="131"/>
    </row>
    <row r="40" spans="1:14" ht="10.5" customHeight="1" x14ac:dyDescent="0.25">
      <c r="B40" s="31"/>
      <c r="C40" s="31"/>
      <c r="D40" s="31"/>
      <c r="E40" s="118"/>
    </row>
    <row r="41" spans="1:14" ht="15.75" x14ac:dyDescent="0.25">
      <c r="A41" s="131"/>
      <c r="B41" s="131"/>
      <c r="C41" s="132" t="s">
        <v>257</v>
      </c>
      <c r="D41" s="131"/>
      <c r="E41" s="130" t="e">
        <f>$C$8&amp;"*"&amp;TEXT($C$7,"MM/DD/YY")&amp;"*"&amp;$C$21&amp;"*"&amp;C50</f>
        <v>#N/A</v>
      </c>
      <c r="F41" s="133"/>
      <c r="G41" s="133"/>
      <c r="H41" s="133"/>
      <c r="I41" s="171"/>
      <c r="J41" s="131"/>
    </row>
    <row r="42" spans="1:14" ht="9" customHeight="1" x14ac:dyDescent="0.25"/>
    <row r="43" spans="1:14" x14ac:dyDescent="0.25">
      <c r="A43" s="25"/>
      <c r="B43" s="25" t="s">
        <v>28</v>
      </c>
      <c r="C43" s="25"/>
      <c r="D43" s="25"/>
      <c r="E43" s="25"/>
      <c r="F43" s="25"/>
      <c r="G43" s="25"/>
      <c r="H43" s="25"/>
      <c r="I43" s="25"/>
    </row>
    <row r="44" spans="1:14" ht="7.5" customHeight="1" x14ac:dyDescent="0.25"/>
    <row r="45" spans="1:14" x14ac:dyDescent="0.25">
      <c r="B45" s="3" t="s">
        <v>811</v>
      </c>
      <c r="C45" t="e">
        <f>IF(AND(F8="ARC+CW",I17&gt;I18),I17,I18)</f>
        <v>#N/A</v>
      </c>
      <c r="E45" s="45" t="s">
        <v>7</v>
      </c>
      <c r="F45" t="e">
        <f>IF(F$8="ARC ONLY",0,IF(INDEX('ARC Tables for ARC Admin use'!B$29:G$31,MATCH(Template!C$3,'ARC Tables for ARC Admin use'!B$29:B$31,0),MATCH(Template!F$17,'ARC Tables for ARC Admin use'!C$29:G$29,0))="","Please update CW Table",INDEX('ARC Tables for ARC Admin use'!B$29:G$31,MATCH(Template!C$3,'ARC Tables for ARC Admin use'!B$29:B$31,0),MATCH(Template!F$17,'ARC Tables for ARC Admin use'!B$29:G$29,0))))</f>
        <v>#N/A</v>
      </c>
      <c r="H45" s="45" t="s">
        <v>71</v>
      </c>
      <c r="I45" t="e">
        <f>C45-F45</f>
        <v>#N/A</v>
      </c>
    </row>
    <row r="46" spans="1:14" x14ac:dyDescent="0.25">
      <c r="B46" s="129"/>
    </row>
    <row r="47" spans="1:14" x14ac:dyDescent="0.25">
      <c r="B47" t="s">
        <v>201</v>
      </c>
      <c r="C47">
        <f>C8</f>
        <v>0</v>
      </c>
      <c r="E47" t="s">
        <v>252</v>
      </c>
      <c r="F47" t="str">
        <f>C21</f>
        <v/>
      </c>
      <c r="H47" t="s">
        <v>253</v>
      </c>
      <c r="I47" t="e">
        <f>INDEX('ARC Tables for ARC Admin use'!E51:K59,MATCH(Template!F47,'ARC Tables for ARC Admin use'!E51:E59,0),MATCH(Template!C47,'ARC Tables for ARC Admin use'!E51:K51,0))</f>
        <v>#N/A</v>
      </c>
    </row>
    <row r="48" spans="1:14" x14ac:dyDescent="0.25">
      <c r="C48" s="3" t="s">
        <v>216</v>
      </c>
      <c r="I48" s="3"/>
    </row>
    <row r="49" spans="2:8" x14ac:dyDescent="0.25">
      <c r="B49" s="3"/>
      <c r="F49" s="115"/>
      <c r="H49" s="3"/>
    </row>
    <row r="50" spans="2:8" x14ac:dyDescent="0.25">
      <c r="B50" s="3" t="s">
        <v>18</v>
      </c>
      <c r="C50" s="193" t="e">
        <f>IF(I47=0,0,IF(I47="MAP-CW",ROUND(F45*I14/F14-I28-I34,0),IF(I47="MAP",ROUND(F45*I14/F14,0),"")))</f>
        <v>#N/A</v>
      </c>
      <c r="F50" s="115"/>
      <c r="H50" s="3"/>
    </row>
    <row r="51" spans="2:8" x14ac:dyDescent="0.25">
      <c r="B51" s="3" t="s">
        <v>17</v>
      </c>
      <c r="C51" t="e">
        <f>C52-C50</f>
        <v>#VALUE!</v>
      </c>
      <c r="H51" s="3"/>
    </row>
    <row r="52" spans="2:8" x14ac:dyDescent="0.25">
      <c r="B52" s="3" t="s">
        <v>19</v>
      </c>
      <c r="C52" t="str">
        <f>E39</f>
        <v/>
      </c>
      <c r="E52" s="2"/>
      <c r="H52" s="3"/>
    </row>
    <row r="53" spans="2:8" x14ac:dyDescent="0.25">
      <c r="B53" s="2"/>
    </row>
  </sheetData>
  <dataConsolidate/>
  <mergeCells count="4">
    <mergeCell ref="A1:J1"/>
    <mergeCell ref="E20:I20"/>
    <mergeCell ref="E21:I21"/>
    <mergeCell ref="B32:I32"/>
  </mergeCells>
  <dataValidations count="10">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Please spell out the ARC child's County of Residence_x000a_" sqref="C26"/>
    <dataValidation allowBlank="1" showErrorMessage="1" prompt="Example: _x000a__x000a_AU   _x000a_3      MAP of orig AU       670_x000a_2      MAP of orig-1 AU    542_x000a_        ARC child's portion  128_x000a_" sqref="C27"/>
    <dataValidation allowBlank="1" showInputMessage="1" showErrorMessage="1" prompt="Enter the number of eligible days from your previous calculation. (the incorrect number of days)_x000a_" sqref="C35"/>
    <dataValidation type="list" allowBlank="1" showInputMessage="1" showErrorMessage="1" sqref="H23">
      <formula1>$N$23:$N$24</formula1>
    </dataValidation>
    <dataValidation type="list" allowBlank="1" showInputMessage="1" showErrorMessage="1" sqref="C8">
      <formula1>$N$12:$N$16</formula1>
    </dataValidation>
    <dataValidation type="list" allowBlank="1" showInputMessage="1" showErrorMessage="1" prompt="Please select YES if the case was discontinued during the effective month" sqref="I13">
      <formula1>$N$23:$N$24</formula1>
    </dataValidation>
    <dataValidation type="list" allowBlank="1" showInputMessage="1" showErrorMessage="1" sqref="E20:I20">
      <formula1>$N$30:$N$36</formula1>
    </dataValidation>
  </dataValidations>
  <printOptions horizontalCentered="1"/>
  <pageMargins left="0.25" right="0.25" top="0.5" bottom="0.5" header="0.3" footer="0.3"/>
  <pageSetup scale="96" orientation="portrait" r:id="rId1"/>
  <headerFooter>
    <oddFooter>&amp;L&amp;9&amp;F&amp;R&amp;9Prepared by: County of San Mateo</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sheetPr>
  <dimension ref="A1:K48"/>
  <sheetViews>
    <sheetView tabSelected="1" topLeftCell="A16" workbookViewId="0">
      <selection activeCell="W39" sqref="W39"/>
    </sheetView>
  </sheetViews>
  <sheetFormatPr defaultRowHeight="15" x14ac:dyDescent="0.25"/>
  <cols>
    <col min="1" max="1" width="2.5703125" customWidth="1"/>
    <col min="11" max="11" width="15.42578125" customWidth="1"/>
  </cols>
  <sheetData>
    <row r="1" spans="1:11" ht="18.75" x14ac:dyDescent="0.3">
      <c r="D1" s="178" t="s">
        <v>795</v>
      </c>
    </row>
    <row r="2" spans="1:11" ht="15.75" thickBot="1" x14ac:dyDescent="0.3"/>
    <row r="3" spans="1:11" x14ac:dyDescent="0.25">
      <c r="A3" s="5"/>
      <c r="B3" s="6"/>
      <c r="C3" s="6"/>
      <c r="D3" s="6"/>
      <c r="E3" s="6"/>
      <c r="F3" s="6"/>
      <c r="G3" s="6"/>
      <c r="H3" s="6"/>
      <c r="I3" s="6"/>
      <c r="J3" s="6"/>
      <c r="K3" s="7"/>
    </row>
    <row r="4" spans="1:11" s="129" customFormat="1" ht="15.75" x14ac:dyDescent="0.25">
      <c r="A4" s="175"/>
      <c r="B4" s="176"/>
      <c r="C4" s="179" t="s">
        <v>789</v>
      </c>
      <c r="D4" s="176"/>
      <c r="E4" s="176"/>
      <c r="F4" s="176"/>
      <c r="G4" s="176"/>
      <c r="H4" s="176"/>
      <c r="I4" s="176"/>
      <c r="J4" s="176"/>
      <c r="K4" s="177"/>
    </row>
    <row r="5" spans="1:11" s="129" customFormat="1" x14ac:dyDescent="0.25">
      <c r="A5" s="175"/>
      <c r="B5" s="176"/>
      <c r="C5" s="176"/>
      <c r="D5" s="176"/>
      <c r="E5" s="176"/>
      <c r="F5" s="176"/>
      <c r="G5" s="176"/>
      <c r="H5" s="176"/>
      <c r="I5" s="176"/>
      <c r="J5" s="176"/>
      <c r="K5" s="177"/>
    </row>
    <row r="6" spans="1:11" s="129" customFormat="1" x14ac:dyDescent="0.25">
      <c r="A6" s="175"/>
      <c r="B6" s="115" t="s">
        <v>775</v>
      </c>
      <c r="C6" s="176"/>
      <c r="D6" s="176"/>
      <c r="E6" s="176"/>
      <c r="F6" s="176"/>
      <c r="G6" s="176"/>
      <c r="H6" s="176"/>
      <c r="I6" s="176"/>
      <c r="J6" s="176"/>
      <c r="K6" s="177"/>
    </row>
    <row r="7" spans="1:11" s="129" customFormat="1" x14ac:dyDescent="0.25">
      <c r="A7" s="175"/>
      <c r="B7" s="176"/>
      <c r="C7" s="176"/>
      <c r="D7" s="176"/>
      <c r="E7" s="176"/>
      <c r="F7" s="176"/>
      <c r="G7" s="176"/>
      <c r="H7" s="176"/>
      <c r="I7" s="176"/>
      <c r="J7" s="176"/>
      <c r="K7" s="177"/>
    </row>
    <row r="8" spans="1:11" s="129" customFormat="1" x14ac:dyDescent="0.25">
      <c r="A8" s="175"/>
      <c r="B8" s="176" t="s">
        <v>796</v>
      </c>
      <c r="C8" s="176"/>
      <c r="D8" s="176"/>
      <c r="E8" s="176"/>
      <c r="F8" s="176"/>
      <c r="G8" s="176"/>
      <c r="H8" s="176"/>
      <c r="I8" s="176"/>
      <c r="J8" s="176"/>
      <c r="K8" s="177"/>
    </row>
    <row r="9" spans="1:11" s="129" customFormat="1" x14ac:dyDescent="0.25">
      <c r="A9" s="175"/>
      <c r="B9" s="176" t="s">
        <v>782</v>
      </c>
      <c r="C9" s="176"/>
      <c r="D9" s="176"/>
      <c r="E9" s="176"/>
      <c r="F9" s="176"/>
      <c r="G9" s="176"/>
      <c r="H9" s="176"/>
      <c r="I9" s="176"/>
      <c r="J9" s="176"/>
      <c r="K9" s="177"/>
    </row>
    <row r="10" spans="1:11" s="129" customFormat="1" x14ac:dyDescent="0.25">
      <c r="A10" s="175"/>
      <c r="B10" s="176" t="s">
        <v>821</v>
      </c>
      <c r="C10" s="176"/>
      <c r="D10" s="176"/>
      <c r="E10" s="176"/>
      <c r="F10" s="176"/>
      <c r="G10" s="176"/>
      <c r="H10" s="176"/>
      <c r="I10" s="176"/>
      <c r="J10" s="176"/>
      <c r="K10" s="177"/>
    </row>
    <row r="11" spans="1:11" s="129" customFormat="1" x14ac:dyDescent="0.25">
      <c r="A11" s="175"/>
      <c r="B11" s="176" t="s">
        <v>783</v>
      </c>
      <c r="C11" s="176"/>
      <c r="D11" s="176"/>
      <c r="E11" s="176"/>
      <c r="F11" s="176"/>
      <c r="G11" s="176"/>
      <c r="H11" s="176"/>
      <c r="I11" s="176"/>
      <c r="J11" s="176"/>
      <c r="K11" s="177"/>
    </row>
    <row r="12" spans="1:11" s="129" customFormat="1" x14ac:dyDescent="0.25">
      <c r="A12" s="175"/>
      <c r="B12" s="176" t="s">
        <v>784</v>
      </c>
      <c r="C12" s="176"/>
      <c r="D12" s="176"/>
      <c r="E12" s="176"/>
      <c r="F12" s="176"/>
      <c r="G12" s="176"/>
      <c r="H12" s="176"/>
      <c r="I12" s="176"/>
      <c r="J12" s="176"/>
      <c r="K12" s="177"/>
    </row>
    <row r="13" spans="1:11" s="129" customFormat="1" x14ac:dyDescent="0.25">
      <c r="A13" s="175"/>
      <c r="B13" s="176"/>
      <c r="C13" s="176"/>
      <c r="D13" s="176"/>
      <c r="E13" s="176"/>
      <c r="F13" s="176"/>
      <c r="G13" s="176"/>
      <c r="H13" s="176"/>
      <c r="I13" s="176"/>
      <c r="J13" s="176"/>
      <c r="K13" s="177"/>
    </row>
    <row r="14" spans="1:11" s="129" customFormat="1" x14ac:dyDescent="0.25">
      <c r="A14" s="175"/>
      <c r="B14" s="176" t="s">
        <v>785</v>
      </c>
      <c r="C14" s="176"/>
      <c r="D14" s="176"/>
      <c r="E14" s="176"/>
      <c r="F14" s="176"/>
      <c r="G14" s="176"/>
      <c r="H14" s="176"/>
      <c r="I14" s="176"/>
      <c r="J14" s="176"/>
      <c r="K14" s="177"/>
    </row>
    <row r="15" spans="1:11" ht="15.75" thickBot="1" x14ac:dyDescent="0.3">
      <c r="A15" s="13"/>
      <c r="B15" s="14"/>
      <c r="C15" s="14"/>
      <c r="D15" s="14"/>
      <c r="E15" s="14"/>
      <c r="F15" s="14"/>
      <c r="G15" s="14"/>
      <c r="H15" s="14"/>
      <c r="I15" s="14"/>
      <c r="J15" s="14"/>
      <c r="K15" s="15"/>
    </row>
    <row r="16" spans="1:11" ht="15.75" thickBot="1" x14ac:dyDescent="0.3"/>
    <row r="17" spans="1:11" s="183" customFormat="1" x14ac:dyDescent="0.25">
      <c r="A17" s="180"/>
      <c r="B17" s="181"/>
      <c r="C17" s="181"/>
      <c r="D17" s="181"/>
      <c r="E17" s="181"/>
      <c r="F17" s="181"/>
      <c r="G17" s="181"/>
      <c r="H17" s="181"/>
      <c r="I17" s="181"/>
      <c r="J17" s="181"/>
      <c r="K17" s="182"/>
    </row>
    <row r="18" spans="1:11" s="183" customFormat="1" ht="15.75" x14ac:dyDescent="0.25">
      <c r="A18" s="184"/>
      <c r="B18" s="101"/>
      <c r="C18" s="185" t="s">
        <v>791</v>
      </c>
      <c r="D18" s="101"/>
      <c r="E18" s="101"/>
      <c r="F18" s="101"/>
      <c r="G18" s="101"/>
      <c r="H18" s="101"/>
      <c r="I18" s="101"/>
      <c r="J18" s="101"/>
      <c r="K18" s="186"/>
    </row>
    <row r="19" spans="1:11" s="183" customFormat="1" ht="15.75" x14ac:dyDescent="0.25">
      <c r="A19" s="184"/>
      <c r="B19" s="101"/>
      <c r="C19" s="185"/>
      <c r="D19" s="101"/>
      <c r="E19" s="101"/>
      <c r="F19" s="101"/>
      <c r="G19" s="101"/>
      <c r="H19" s="101"/>
      <c r="I19" s="101"/>
      <c r="J19" s="101"/>
      <c r="K19" s="186"/>
    </row>
    <row r="20" spans="1:11" s="183" customFormat="1" ht="15.75" x14ac:dyDescent="0.25">
      <c r="A20" s="184"/>
      <c r="B20" s="187" t="s">
        <v>797</v>
      </c>
      <c r="C20" s="185"/>
      <c r="D20" s="101"/>
      <c r="E20" s="101"/>
      <c r="F20" s="101"/>
      <c r="G20" s="101"/>
      <c r="H20" s="101"/>
      <c r="I20" s="101"/>
      <c r="J20" s="101"/>
      <c r="K20" s="186"/>
    </row>
    <row r="21" spans="1:11" s="183" customFormat="1" ht="15.75" x14ac:dyDescent="0.25">
      <c r="A21" s="184"/>
      <c r="B21" s="187"/>
      <c r="C21" s="185"/>
      <c r="D21" s="101"/>
      <c r="E21" s="101"/>
      <c r="F21" s="101"/>
      <c r="G21" s="101"/>
      <c r="H21" s="101"/>
      <c r="I21" s="101"/>
      <c r="J21" s="101"/>
      <c r="K21" s="186"/>
    </row>
    <row r="22" spans="1:11" s="183" customFormat="1" ht="15.75" x14ac:dyDescent="0.25">
      <c r="A22" s="184"/>
      <c r="B22" s="101" t="s">
        <v>798</v>
      </c>
      <c r="C22" s="185"/>
      <c r="D22" s="101"/>
      <c r="E22" s="101"/>
      <c r="F22" s="101"/>
      <c r="G22" s="101"/>
      <c r="H22" s="101"/>
      <c r="I22" s="101"/>
      <c r="J22" s="101"/>
      <c r="K22" s="186"/>
    </row>
    <row r="23" spans="1:11" s="183" customFormat="1" ht="15.75" x14ac:dyDescent="0.25">
      <c r="A23" s="184"/>
      <c r="B23" s="101" t="s">
        <v>799</v>
      </c>
      <c r="C23" s="185"/>
      <c r="D23" s="101"/>
      <c r="E23" s="101"/>
      <c r="F23" s="101"/>
      <c r="G23" s="101"/>
      <c r="H23" s="101"/>
      <c r="I23" s="101"/>
      <c r="J23" s="101"/>
      <c r="K23" s="186"/>
    </row>
    <row r="24" spans="1:11" s="183" customFormat="1" ht="15.75" x14ac:dyDescent="0.25">
      <c r="A24" s="184"/>
      <c r="B24" s="101" t="s">
        <v>806</v>
      </c>
      <c r="C24" s="185"/>
      <c r="D24" s="101"/>
      <c r="E24" s="101"/>
      <c r="F24" s="101"/>
      <c r="G24" s="101"/>
      <c r="H24" s="101"/>
      <c r="I24" s="101"/>
      <c r="J24" s="101"/>
      <c r="K24" s="186"/>
    </row>
    <row r="25" spans="1:11" s="183" customFormat="1" x14ac:dyDescent="0.25">
      <c r="A25" s="184"/>
      <c r="B25" s="101"/>
      <c r="C25" s="101"/>
      <c r="D25" s="101"/>
      <c r="E25" s="101"/>
      <c r="F25" s="101"/>
      <c r="G25" s="101"/>
      <c r="H25" s="101"/>
      <c r="I25" s="101"/>
      <c r="J25" s="101"/>
      <c r="K25" s="186"/>
    </row>
    <row r="26" spans="1:11" s="183" customFormat="1" x14ac:dyDescent="0.25">
      <c r="A26" s="184"/>
      <c r="B26" s="187" t="s">
        <v>790</v>
      </c>
      <c r="C26" s="101"/>
      <c r="D26" s="101"/>
      <c r="E26" s="101"/>
      <c r="F26" s="101"/>
      <c r="G26" s="101"/>
      <c r="H26" s="101"/>
      <c r="I26" s="101"/>
      <c r="J26" s="101"/>
      <c r="K26" s="186"/>
    </row>
    <row r="27" spans="1:11" s="183" customFormat="1" x14ac:dyDescent="0.25">
      <c r="A27" s="184"/>
      <c r="B27" s="101"/>
      <c r="C27" s="101"/>
      <c r="D27" s="101"/>
      <c r="E27" s="101"/>
      <c r="F27" s="101"/>
      <c r="G27" s="101"/>
      <c r="H27" s="101"/>
      <c r="I27" s="101"/>
      <c r="J27" s="101"/>
      <c r="K27" s="186"/>
    </row>
    <row r="28" spans="1:11" s="183" customFormat="1" x14ac:dyDescent="0.25">
      <c r="A28" s="184"/>
      <c r="B28" s="101" t="s">
        <v>776</v>
      </c>
      <c r="C28" s="101"/>
      <c r="D28" s="101"/>
      <c r="E28" s="101"/>
      <c r="F28" s="101"/>
      <c r="G28" s="101"/>
      <c r="H28" s="101"/>
      <c r="I28" s="101"/>
      <c r="J28" s="101"/>
      <c r="K28" s="186"/>
    </row>
    <row r="29" spans="1:11" s="183" customFormat="1" x14ac:dyDescent="0.25">
      <c r="A29" s="184"/>
      <c r="B29" s="101" t="s">
        <v>787</v>
      </c>
      <c r="C29" s="101"/>
      <c r="D29" s="101"/>
      <c r="E29" s="101"/>
      <c r="F29" s="101"/>
      <c r="G29" s="101"/>
      <c r="H29" s="101"/>
      <c r="I29" s="101"/>
      <c r="J29" s="101"/>
      <c r="K29" s="186"/>
    </row>
    <row r="30" spans="1:11" s="183" customFormat="1" x14ac:dyDescent="0.25">
      <c r="A30" s="184"/>
      <c r="B30" s="101" t="s">
        <v>788</v>
      </c>
      <c r="C30" s="101"/>
      <c r="D30" s="101"/>
      <c r="E30" s="101"/>
      <c r="F30" s="101"/>
      <c r="G30" s="101"/>
      <c r="H30" s="101"/>
      <c r="I30" s="101"/>
      <c r="J30" s="101"/>
      <c r="K30" s="186"/>
    </row>
    <row r="31" spans="1:11" s="183" customFormat="1" x14ac:dyDescent="0.25">
      <c r="A31" s="184"/>
      <c r="B31" s="101" t="s">
        <v>780</v>
      </c>
      <c r="C31" s="101"/>
      <c r="D31" s="101"/>
      <c r="E31" s="101"/>
      <c r="F31" s="101"/>
      <c r="G31" s="101"/>
      <c r="H31" s="101"/>
      <c r="I31" s="101"/>
      <c r="J31" s="101"/>
      <c r="K31" s="186"/>
    </row>
    <row r="32" spans="1:11" s="183" customFormat="1" x14ac:dyDescent="0.25">
      <c r="A32" s="184"/>
      <c r="B32" s="101" t="s">
        <v>777</v>
      </c>
      <c r="C32" s="101"/>
      <c r="D32" s="101"/>
      <c r="E32" s="101"/>
      <c r="F32" s="101"/>
      <c r="G32" s="101"/>
      <c r="H32" s="101"/>
      <c r="I32" s="101"/>
      <c r="J32" s="101"/>
      <c r="K32" s="186"/>
    </row>
    <row r="33" spans="1:11" s="183" customFormat="1" x14ac:dyDescent="0.25">
      <c r="A33" s="184"/>
      <c r="B33" s="101"/>
      <c r="C33" s="101"/>
      <c r="D33" s="101"/>
      <c r="E33" s="101"/>
      <c r="F33" s="101"/>
      <c r="G33" s="101"/>
      <c r="H33" s="101"/>
      <c r="I33" s="101"/>
      <c r="J33" s="101"/>
      <c r="K33" s="186"/>
    </row>
    <row r="34" spans="1:11" s="183" customFormat="1" x14ac:dyDescent="0.25">
      <c r="A34" s="184"/>
      <c r="B34" s="101"/>
      <c r="C34" s="101"/>
      <c r="D34" s="101"/>
      <c r="E34" s="101"/>
      <c r="F34" s="101"/>
      <c r="G34" s="101"/>
      <c r="H34" s="101"/>
      <c r="I34" s="101"/>
      <c r="J34" s="101"/>
      <c r="K34" s="186"/>
    </row>
    <row r="35" spans="1:11" s="183" customFormat="1" x14ac:dyDescent="0.25">
      <c r="A35" s="184"/>
      <c r="B35" s="187" t="s">
        <v>800</v>
      </c>
      <c r="C35" s="101"/>
      <c r="D35" s="101"/>
      <c r="E35" s="101"/>
      <c r="F35" s="101"/>
      <c r="G35" s="101"/>
      <c r="H35" s="101"/>
      <c r="I35" s="101"/>
      <c r="J35" s="101"/>
      <c r="K35" s="186"/>
    </row>
    <row r="36" spans="1:11" s="183" customFormat="1" x14ac:dyDescent="0.25">
      <c r="A36" s="184"/>
      <c r="B36" s="187"/>
      <c r="C36" s="101"/>
      <c r="D36" s="101"/>
      <c r="E36" s="101"/>
      <c r="F36" s="101"/>
      <c r="G36" s="101"/>
      <c r="H36" s="101"/>
      <c r="I36" s="101"/>
      <c r="J36" s="101"/>
      <c r="K36" s="186"/>
    </row>
    <row r="37" spans="1:11" s="183" customFormat="1" x14ac:dyDescent="0.25">
      <c r="A37" s="184"/>
      <c r="B37" s="101" t="s">
        <v>778</v>
      </c>
      <c r="C37" s="101"/>
      <c r="D37" s="101"/>
      <c r="E37" s="101"/>
      <c r="F37" s="101"/>
      <c r="G37" s="101"/>
      <c r="H37" s="101"/>
      <c r="I37" s="101"/>
      <c r="J37" s="101"/>
      <c r="K37" s="186"/>
    </row>
    <row r="38" spans="1:11" s="183" customFormat="1" x14ac:dyDescent="0.25">
      <c r="A38" s="184"/>
      <c r="B38" s="101" t="s">
        <v>779</v>
      </c>
      <c r="C38" s="101"/>
      <c r="D38" s="101"/>
      <c r="E38" s="101"/>
      <c r="F38" s="101"/>
      <c r="G38" s="101"/>
      <c r="H38" s="101"/>
      <c r="I38" s="101"/>
      <c r="J38" s="101"/>
      <c r="K38" s="186"/>
    </row>
    <row r="39" spans="1:11" s="183" customFormat="1" x14ac:dyDescent="0.25">
      <c r="A39" s="184"/>
      <c r="B39" s="101" t="s">
        <v>786</v>
      </c>
      <c r="C39" s="101"/>
      <c r="D39" s="101"/>
      <c r="E39" s="101"/>
      <c r="F39" s="101"/>
      <c r="G39" s="101"/>
      <c r="H39" s="101"/>
      <c r="I39" s="101"/>
      <c r="J39" s="101"/>
      <c r="K39" s="186"/>
    </row>
    <row r="40" spans="1:11" s="183" customFormat="1" x14ac:dyDescent="0.25">
      <c r="A40" s="184"/>
      <c r="B40" s="101" t="s">
        <v>807</v>
      </c>
      <c r="C40" s="101"/>
      <c r="D40" s="101"/>
      <c r="E40" s="101"/>
      <c r="F40" s="101"/>
      <c r="G40" s="101"/>
      <c r="H40" s="101"/>
      <c r="I40" s="101"/>
      <c r="J40" s="101"/>
      <c r="K40" s="186"/>
    </row>
    <row r="41" spans="1:11" s="183" customFormat="1" x14ac:dyDescent="0.25">
      <c r="A41" s="184"/>
      <c r="B41" s="101" t="s">
        <v>808</v>
      </c>
      <c r="C41" s="101"/>
      <c r="D41" s="101"/>
      <c r="E41" s="101"/>
      <c r="F41" s="101"/>
      <c r="G41" s="101"/>
      <c r="H41" s="101"/>
      <c r="I41" s="101"/>
      <c r="J41" s="101"/>
      <c r="K41" s="186"/>
    </row>
    <row r="42" spans="1:11" s="183" customFormat="1" x14ac:dyDescent="0.25">
      <c r="A42" s="184"/>
      <c r="B42" s="101" t="s">
        <v>781</v>
      </c>
      <c r="C42" s="101"/>
      <c r="D42" s="101"/>
      <c r="E42" s="101"/>
      <c r="F42" s="101"/>
      <c r="G42" s="101"/>
      <c r="H42" s="101"/>
      <c r="I42" s="101"/>
      <c r="J42" s="101"/>
      <c r="K42" s="186"/>
    </row>
    <row r="43" spans="1:11" s="183" customFormat="1" x14ac:dyDescent="0.25">
      <c r="A43" s="184"/>
      <c r="B43" s="101" t="s">
        <v>855</v>
      </c>
      <c r="C43" s="101"/>
      <c r="D43" s="101"/>
      <c r="E43" s="101"/>
      <c r="F43" s="101"/>
      <c r="G43" s="101"/>
      <c r="H43" s="101"/>
      <c r="I43" s="101"/>
      <c r="J43" s="101"/>
      <c r="K43" s="186"/>
    </row>
    <row r="44" spans="1:11" s="183" customFormat="1" x14ac:dyDescent="0.25">
      <c r="A44" s="184"/>
      <c r="B44" s="101" t="s">
        <v>856</v>
      </c>
      <c r="C44" s="101"/>
      <c r="D44" s="101"/>
      <c r="E44" s="101"/>
      <c r="F44" s="101"/>
      <c r="G44" s="101"/>
      <c r="H44" s="101"/>
      <c r="I44" s="101"/>
      <c r="J44" s="101"/>
      <c r="K44" s="186"/>
    </row>
    <row r="45" spans="1:11" s="183" customFormat="1" x14ac:dyDescent="0.25">
      <c r="A45" s="184"/>
      <c r="B45" s="101" t="s">
        <v>857</v>
      </c>
      <c r="C45" s="101"/>
      <c r="D45" s="101"/>
      <c r="E45" s="101"/>
      <c r="F45" s="101"/>
      <c r="G45" s="101"/>
      <c r="H45" s="101"/>
      <c r="I45" s="101"/>
      <c r="J45" s="101"/>
      <c r="K45" s="186"/>
    </row>
    <row r="46" spans="1:11" s="183" customFormat="1" ht="15.75" thickBot="1" x14ac:dyDescent="0.3">
      <c r="A46" s="188"/>
      <c r="B46" s="189" t="s">
        <v>858</v>
      </c>
      <c r="C46" s="189"/>
      <c r="D46" s="189"/>
      <c r="E46" s="189"/>
      <c r="F46" s="189"/>
      <c r="G46" s="189"/>
      <c r="H46" s="189"/>
      <c r="I46" s="189"/>
      <c r="J46" s="189"/>
      <c r="K46" s="190"/>
    </row>
    <row r="48" spans="1:11" x14ac:dyDescent="0.25">
      <c r="A48" s="2" t="s">
        <v>792</v>
      </c>
      <c r="B48" s="2" t="s">
        <v>793</v>
      </c>
    </row>
  </sheetData>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topLeftCell="A3"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 xml:space="preserve">ARC 01 </v>
      </c>
      <c r="C4" s="174"/>
    </row>
    <row r="5" spans="1:17" x14ac:dyDescent="0.25">
      <c r="A5" s="5"/>
      <c r="B5" s="6"/>
      <c r="C5" s="6"/>
      <c r="D5" s="6"/>
      <c r="E5" s="6"/>
      <c r="F5" s="6"/>
      <c r="G5" s="6"/>
      <c r="H5" s="6"/>
      <c r="I5" s="6"/>
      <c r="J5" s="6"/>
      <c r="K5" s="7"/>
    </row>
    <row r="6" spans="1:17" x14ac:dyDescent="0.25">
      <c r="A6" s="8"/>
      <c r="B6" s="17" t="s">
        <v>0</v>
      </c>
      <c r="C6" s="259"/>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IF($C$7="","",IF(INDEX('ARC Tables for ARC Admin use'!$B$17:$N$22,MATCH($D$16,'ARC Tables for ARC Admin use'!$B$17:$B$22,0),MATCH('ARC 01 '!$C$17,'ARC Tables for ARC Admin use'!$B$17:$N$17,0))="","Please Update table",INDEX('ARC Tables for ARC Admin use'!$B$17:$N$22,MATCH($D$16,'ARC Tables for ARC Admin use'!$B$17:$B$22,0),MATCH('ARC 01 '!$C$17,'ARC Tables for ARC Admin use'!$B$17:$N$17,0))))</f>
        <v/>
      </c>
      <c r="D16" s="255" t="str">
        <f>IF(C13&gt;=DATEVALUE("1-1-2017"),I16,F18)</f>
        <v/>
      </c>
      <c r="E16" s="17" t="s">
        <v>809</v>
      </c>
      <c r="F16" s="221"/>
      <c r="G16" s="9"/>
      <c r="H16" s="273" t="s">
        <v>824</v>
      </c>
      <c r="I16" s="277">
        <v>1</v>
      </c>
      <c r="J16" s="9"/>
      <c r="K16" s="246" t="str">
        <f>IF(AND($C$13&gt;=VALUE("1-1-2017"),I16=""),"Please enter Level of Care","")</f>
        <v/>
      </c>
      <c r="O16" t="s">
        <v>12</v>
      </c>
      <c r="Q16">
        <f t="shared" si="0"/>
        <v>0</v>
      </c>
    </row>
    <row r="17" spans="1:17" x14ac:dyDescent="0.25">
      <c r="A17" s="8"/>
      <c r="B17" s="203" t="s">
        <v>59</v>
      </c>
      <c r="C17" s="43" t="e">
        <f>LOOKUP(C14,'ARC Tables for ARC Admin use'!C15:G17)</f>
        <v>#N/A</v>
      </c>
      <c r="D17" s="9"/>
      <c r="E17" s="17" t="s">
        <v>58</v>
      </c>
      <c r="F17" s="43" t="e">
        <f>LOOKUP(C13,'ARC Tables for ARC Admin use'!C27:G29)</f>
        <v>#N/A</v>
      </c>
      <c r="G17" s="9"/>
      <c r="H17" s="43" t="s">
        <v>7</v>
      </c>
      <c r="I17" s="9" t="e">
        <f>IF(INDEX('ARC Tables for ARC Admin use'!B$29:G$31,MATCH('ARC 01 '!C$3,'ARC Tables for ARC Admin use'!B$29:B$31,0),MATCH('ARC 01 '!F$17,'ARC Tables for ARC Admin use'!B$29:G$29,0))="","Please update CW Table",INDEX('ARC Tables for ARC Admin use'!B$29:G$31,MATCH('ARC 01 '!C$3,'ARC Tables for ARC Admin use'!B$29:B$31,0),MATCH('ARC 01 '!F$17,'ARC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VLOOKUP(C21,'ARC Tables for ARC Admin use'!E50:L59,8,FALSE)</f>
        <v>#N/A</v>
      </c>
      <c r="E21" s="281" t="str">
        <f>IF(C21="RET","Use this code only for months prior to implementation date","")</f>
        <v/>
      </c>
      <c r="F21" s="281"/>
      <c r="G21" s="281"/>
      <c r="H21" s="281"/>
      <c r="I21" s="281"/>
      <c r="J21" s="258"/>
      <c r="K21" s="10"/>
      <c r="Q21">
        <f t="shared" si="0"/>
        <v>0</v>
      </c>
    </row>
    <row r="22" spans="1:17" x14ac:dyDescent="0.25">
      <c r="A22" s="8"/>
      <c r="B22" s="98"/>
      <c r="C22" s="17"/>
      <c r="D22" s="256"/>
      <c r="E22" s="262" t="str">
        <f>IF(C21="PRO","Is this the first ARC payment for the benefit month?","")</f>
        <v/>
      </c>
      <c r="F22" s="261"/>
      <c r="G22" s="258"/>
      <c r="H22" s="258"/>
      <c r="I22" s="258"/>
      <c r="J22" s="258"/>
      <c r="K22" s="10"/>
    </row>
    <row r="23" spans="1:17" x14ac:dyDescent="0.25">
      <c r="A23" s="8"/>
      <c r="B23" s="98"/>
      <c r="C23" s="17"/>
      <c r="D23" s="256"/>
      <c r="E23" s="258"/>
      <c r="F23" s="258"/>
      <c r="G23" s="258"/>
      <c r="H23" s="258"/>
      <c r="I23" s="258"/>
      <c r="J23" s="258"/>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60"/>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849</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ONLY",0,IF(INDEX('ARC Tables for ARC Admin use'!B$29:G$31,MATCH('ARC 01 '!C$3,'ARC Tables for ARC Admin use'!B$29:B$31,0),MATCH('ARC 01 '!F$17,'ARC Tables for ARC Admin use'!C$29:G$29,0))="","Please update CW Table",INDEX('ARC Tables for ARC Admin use'!B$29:G$31,MATCH('ARC 01 '!C$3,'ARC Tables for ARC Admin use'!B$29:B$31,0),MATCH('ARC 01 '!F$17,'ARC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INDEX('ARC Tables for ARC Admin use'!E51:K59,MATCH('ARC 01 '!F41,'ARC Tables for ARC Admin use'!E51:E59,0),MATCH('ARC 01 '!C41,'ARC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IF($C$7="","",IF(INDEX('ARC Tables for ARC Admin use'!$B$5:$N$10,MATCH($F$18,'ARC Tables for ARC Admin use'!$B$5:$B$10,0),MATCH('ARC 01 '!$C$17,'ARC Tables for ARC Admin use'!$B$5:$N$5,0))="","Please Update table",INDEX('ARC Tables for ARC Admin use'!$B$5:$N$10,MATCH($F$18,'ARC Tables for ARC Admin use'!$B$5:$B$10,0),MATCH('ARC 01 '!$C$17,'ARC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99" priority="5">
      <formula>$C$13&gt;=DATE(2017,1,1)</formula>
    </cfRule>
  </conditionalFormatting>
  <conditionalFormatting sqref="H16:I16">
    <cfRule type="expression" dxfId="98" priority="4">
      <formula>$C$13&lt;DATE(2017,1,1)</formula>
    </cfRule>
  </conditionalFormatting>
  <conditionalFormatting sqref="C27:C30">
    <cfRule type="expression" dxfId="97" priority="3">
      <formula>$D$21="SU"</formula>
    </cfRule>
  </conditionalFormatting>
  <conditionalFormatting sqref="B27:J30">
    <cfRule type="expression" dxfId="96" priority="2">
      <formula>$D$21="su"</formula>
    </cfRule>
  </conditionalFormatting>
  <conditionalFormatting sqref="F22">
    <cfRule type="expression" dxfId="95"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02</v>
      </c>
      <c r="C4" s="174"/>
    </row>
    <row r="5" spans="1:17" x14ac:dyDescent="0.25">
      <c r="A5" s="5"/>
      <c r="B5" s="6"/>
      <c r="C5" s="6"/>
      <c r="D5" s="6"/>
      <c r="E5" s="6"/>
      <c r="F5" s="6"/>
      <c r="G5" s="6"/>
      <c r="H5" s="6"/>
      <c r="I5" s="6"/>
      <c r="J5" s="6"/>
      <c r="K5" s="7"/>
    </row>
    <row r="6" spans="1:17" x14ac:dyDescent="0.25">
      <c r="A6" s="8"/>
      <c r="B6" s="17" t="s">
        <v>0</v>
      </c>
      <c r="C6" s="264"/>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IF($C$7="","",IF(INDEX('ARC Tables for ARC Admin use'!$B$17:$N$22,MATCH($D$16,'ARC Tables for ARC Admin use'!$B$17:$B$22,0),MATCH('ARC 02'!$C$17,'ARC Tables for ARC Admin use'!$B$17:$N$17,0))="","Please Update table",INDEX('ARC Tables for ARC Admin use'!$B$17:$N$22,MATCH($D$16,'ARC Tables for ARC Admin use'!$B$17:$B$22,0),MATCH('ARC 02'!$C$17,'ARC Tables for ARC Admin use'!$B$17:$N$17,0))))</f>
        <v/>
      </c>
      <c r="D16" s="255" t="str">
        <f>IF(C13&gt;=DATEVALUE("1-1-2017"),I16,F18)</f>
        <v/>
      </c>
      <c r="E16" s="17" t="s">
        <v>809</v>
      </c>
      <c r="F16" s="221"/>
      <c r="G16" s="9"/>
      <c r="H16" s="11" t="s">
        <v>824</v>
      </c>
      <c r="I16" s="277">
        <v>1</v>
      </c>
      <c r="J16" s="9"/>
      <c r="K16" s="246" t="str">
        <f>IF(AND($C$13&gt;=VALUE("1-1-2017"),I16=""),"Please enter Level of Care","")</f>
        <v/>
      </c>
      <c r="O16" t="s">
        <v>12</v>
      </c>
      <c r="Q16">
        <f t="shared" si="0"/>
        <v>0</v>
      </c>
    </row>
    <row r="17" spans="1:17" x14ac:dyDescent="0.25">
      <c r="A17" s="8"/>
      <c r="B17" s="203" t="s">
        <v>59</v>
      </c>
      <c r="C17" s="43" t="e">
        <f>LOOKUP(C14,'ARC Tables for ARC Admin use'!C15:G17)</f>
        <v>#N/A</v>
      </c>
      <c r="D17" s="9"/>
      <c r="E17" s="17" t="s">
        <v>58</v>
      </c>
      <c r="F17" s="43" t="e">
        <f>LOOKUP(C13,'ARC Tables for ARC Admin use'!C27:G29)</f>
        <v>#N/A</v>
      </c>
      <c r="G17" s="9"/>
      <c r="H17" s="43" t="s">
        <v>7</v>
      </c>
      <c r="I17" s="9" t="e">
        <f>IF(INDEX('ARC Tables for ARC Admin use'!B$29:G$31,MATCH('ARC 02'!C$3,'ARC Tables for ARC Admin use'!B$29:B$31,0),MATCH('ARC 02'!F$17,'ARC Tables for ARC Admin use'!B$29:G$29,0))="","Please update CW Table",INDEX('ARC Tables for ARC Admin use'!B$29:G$31,MATCH('ARC 02'!C$3,'ARC Tables for ARC Admin use'!B$29:B$31,0),MATCH('ARC 02'!F$17,'ARC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VLOOKUP(C21,'ARC Tables for ARC Admin use'!E50:L59,8,FALSE)</f>
        <v>#N/A</v>
      </c>
      <c r="E21" s="281" t="str">
        <f>IF(C21="RET","Use this code only for months prior to implementation date","")</f>
        <v/>
      </c>
      <c r="F21" s="281"/>
      <c r="G21" s="281"/>
      <c r="H21" s="281"/>
      <c r="I21" s="281"/>
      <c r="J21" s="263"/>
      <c r="K21" s="10"/>
      <c r="Q21">
        <f t="shared" si="0"/>
        <v>0</v>
      </c>
    </row>
    <row r="22" spans="1:17" x14ac:dyDescent="0.25">
      <c r="A22" s="8"/>
      <c r="B22" s="98"/>
      <c r="C22" s="17"/>
      <c r="D22" s="256"/>
      <c r="E22" s="262" t="str">
        <f>IF(C21="PRO","Is this the first ARC payment for the benefit month?","")</f>
        <v/>
      </c>
      <c r="F22" s="261"/>
      <c r="G22" s="263"/>
      <c r="H22" s="263"/>
      <c r="I22" s="263"/>
      <c r="J22" s="263"/>
      <c r="K22" s="10"/>
    </row>
    <row r="23" spans="1:17" x14ac:dyDescent="0.25">
      <c r="A23" s="8"/>
      <c r="B23" s="98"/>
      <c r="C23" s="17"/>
      <c r="D23" s="256"/>
      <c r="E23" s="263"/>
      <c r="F23" s="263"/>
      <c r="G23" s="263"/>
      <c r="H23" s="263"/>
      <c r="I23" s="263"/>
      <c r="J23" s="263"/>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65"/>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ONLY",0,IF(INDEX('ARC Tables for ARC Admin use'!B$29:G$31,MATCH('ARC 02'!C$3,'ARC Tables for ARC Admin use'!B$29:B$31,0),MATCH('ARC 02'!F$17,'ARC Tables for ARC Admin use'!C$29:G$29,0))="","Please update CW Table",INDEX('ARC Tables for ARC Admin use'!B$29:G$31,MATCH('ARC 02'!C$3,'ARC Tables for ARC Admin use'!B$29:B$31,0),MATCH('ARC 02'!F$17,'ARC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INDEX('ARC Tables for ARC Admin use'!E51:K59,MATCH('ARC 02'!F41,'ARC Tables for ARC Admin use'!E51:E59,0),MATCH('ARC 02'!C41,'ARC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IF($C$7="","",IF(INDEX('ARC Tables for ARC Admin use'!$B$5:$N$10,MATCH($F$18,'ARC Tables for ARC Admin use'!$B$5:$B$10,0),MATCH('ARC 02'!$C$17,'ARC Tables for ARC Admin use'!$B$5:$N$5,0))="","Please Update table",INDEX('ARC Tables for ARC Admin use'!$B$5:$N$10,MATCH($F$18,'ARC Tables for ARC Admin use'!$B$5:$B$10,0),MATCH('ARC 02'!$C$17,'ARC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94" priority="5">
      <formula>$C$13&gt;=DATE(2017,1,1)</formula>
    </cfRule>
  </conditionalFormatting>
  <conditionalFormatting sqref="H16:I16">
    <cfRule type="expression" dxfId="93" priority="4">
      <formula>$C$13&lt;DATE(2017,1,1)</formula>
    </cfRule>
  </conditionalFormatting>
  <conditionalFormatting sqref="C27:C30">
    <cfRule type="expression" dxfId="92" priority="3">
      <formula>$D$21="SU"</formula>
    </cfRule>
  </conditionalFormatting>
  <conditionalFormatting sqref="B27:J30">
    <cfRule type="expression" dxfId="91" priority="2">
      <formula>$D$21="su"</formula>
    </cfRule>
  </conditionalFormatting>
  <conditionalFormatting sqref="F22">
    <cfRule type="expression" dxfId="90"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03</v>
      </c>
      <c r="C4" s="174"/>
    </row>
    <row r="5" spans="1:17" x14ac:dyDescent="0.25">
      <c r="A5" s="5"/>
      <c r="B5" s="6"/>
      <c r="C5" s="6"/>
      <c r="D5" s="6"/>
      <c r="E5" s="6"/>
      <c r="F5" s="6"/>
      <c r="G5" s="6"/>
      <c r="H5" s="6"/>
      <c r="I5" s="6"/>
      <c r="J5" s="6"/>
      <c r="K5" s="7"/>
    </row>
    <row r="6" spans="1:17" x14ac:dyDescent="0.25">
      <c r="A6" s="8"/>
      <c r="B6" s="17" t="s">
        <v>0</v>
      </c>
      <c r="C6" s="267"/>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03'!$C$17,'[3]ARC Tables for ARC Admin use'!$B$17:$N$17,0))="","Please Update table",INDEX('[3]ARC Tables for ARC Admin use'!$B$17:$N$22,MATCH($D$16,'[3]ARC Tables for ARC Admin use'!$B$17:$B$22,0),MATCH('ARC 03'!$C$17,'[3]ARC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03'!C$3,'[3]ARC Tables for ARC Admin use'!B$29:B$31,0),MATCH('ARC 03'!F$17,'[3]ARC Tables for ARC Admin use'!B$29:G$29,0))="","Please update CW Table",INDEX('[3]ARC Tables for ARC Admin use'!B$29:G$31,MATCH('ARC 03'!C$3,'[3]ARC Tables for ARC Admin use'!B$29:B$31,0),MATCH('ARC 03'!F$17,'[3]ARC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66"/>
      <c r="K21" s="10"/>
      <c r="Q21">
        <f t="shared" si="0"/>
        <v>0</v>
      </c>
    </row>
    <row r="22" spans="1:17" x14ac:dyDescent="0.25">
      <c r="A22" s="8"/>
      <c r="B22" s="98"/>
      <c r="C22" s="17"/>
      <c r="D22" s="256"/>
      <c r="E22" s="262" t="str">
        <f>IF(C21="PRO","Is this the first ARC payment for the benefit month?","")</f>
        <v/>
      </c>
      <c r="F22" s="261"/>
      <c r="G22" s="266"/>
      <c r="H22" s="266"/>
      <c r="I22" s="266"/>
      <c r="J22" s="266"/>
      <c r="K22" s="10"/>
    </row>
    <row r="23" spans="1:17" x14ac:dyDescent="0.25">
      <c r="A23" s="8"/>
      <c r="B23" s="98"/>
      <c r="C23" s="17"/>
      <c r="D23" s="256"/>
      <c r="E23" s="266"/>
      <c r="F23" s="266"/>
      <c r="G23" s="266"/>
      <c r="H23" s="266"/>
      <c r="I23" s="266"/>
      <c r="J23" s="266"/>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68"/>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03'!C$3,'[3]ARC Tables for ARC Admin use'!B$29:B$31,0),MATCH('ARC 03'!F$17,'[3]ARC Tables for ARC Admin use'!C$29:G$29,0))="","Please update CW Table",INDEX('[3]ARC Tables for ARC Admin use'!B$29:G$31,MATCH('ARC 03'!C$3,'[3]ARC Tables for ARC Admin use'!B$29:B$31,0),MATCH('ARC 03'!F$17,'[3]ARC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03'!F41,'[3]ARC Tables for ARC Admin use'!E51:E59,0),MATCH('ARC 03'!C41,'[3]ARC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03'!$C$17,'[3]ARC Tables for ARC Admin use'!$B$5:$N$5,0))="","Please Update table",INDEX('[3]ARC Tables for ARC Admin use'!$B$5:$N$10,MATCH($F$18,'[3]ARC Tables for ARC Admin use'!$B$5:$B$10,0),MATCH('ARC 03'!$C$17,'[3]ARC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89" priority="5">
      <formula>$C$13&gt;=DATE(2017,1,1)</formula>
    </cfRule>
  </conditionalFormatting>
  <conditionalFormatting sqref="H16:I16">
    <cfRule type="expression" dxfId="88" priority="4">
      <formula>$C$13&lt;DATE(2017,1,1)</formula>
    </cfRule>
  </conditionalFormatting>
  <conditionalFormatting sqref="C27:C30">
    <cfRule type="expression" dxfId="87" priority="3">
      <formula>$D$21="SU"</formula>
    </cfRule>
  </conditionalFormatting>
  <conditionalFormatting sqref="B27:J30">
    <cfRule type="expression" dxfId="86" priority="2">
      <formula>$D$21="su"</formula>
    </cfRule>
  </conditionalFormatting>
  <conditionalFormatting sqref="F22">
    <cfRule type="expression" dxfId="85"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04</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04'!$C$17,'[3]ARC Tables for ARC Admin use'!$B$17:$N$17,0))="","Please Update table",INDEX('[3]ARC Tables for ARC Admin use'!$B$17:$N$22,MATCH($D$16,'[3]ARC Tables for ARC Admin use'!$B$17:$B$22,0),MATCH('ARC 04'!$C$17,'[3]ARC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04'!C$3,'[3]ARC Tables for ARC Admin use'!B$29:B$31,0),MATCH('ARC 04'!F$17,'[3]ARC Tables for ARC Admin use'!B$29:G$29,0))="","Please update CW Table",INDEX('[3]ARC Tables for ARC Admin use'!B$29:G$31,MATCH('ARC 04'!C$3,'[3]ARC Tables for ARC Admin use'!B$29:B$31,0),MATCH('ARC 04'!F$17,'[3]ARC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04'!C$3,'[3]ARC Tables for ARC Admin use'!B$29:B$31,0),MATCH('ARC 04'!F$17,'[3]ARC Tables for ARC Admin use'!C$29:G$29,0))="","Please update CW Table",INDEX('[3]ARC Tables for ARC Admin use'!B$29:G$31,MATCH('ARC 04'!C$3,'[3]ARC Tables for ARC Admin use'!B$29:B$31,0),MATCH('ARC 04'!F$17,'[3]ARC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04'!F41,'[3]ARC Tables for ARC Admin use'!E51:E59,0),MATCH('ARC 04'!C41,'[3]ARC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04'!$C$17,'[3]ARC Tables for ARC Admin use'!$B$5:$N$5,0))="","Please Update table",INDEX('[3]ARC Tables for ARC Admin use'!$B$5:$N$10,MATCH($F$18,'[3]ARC Tables for ARC Admin use'!$B$5:$B$10,0),MATCH('ARC 04'!$C$17,'[3]ARC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84" priority="5">
      <formula>$C$13&gt;=DATE(2017,1,1)</formula>
    </cfRule>
  </conditionalFormatting>
  <conditionalFormatting sqref="H16:I16">
    <cfRule type="expression" dxfId="83" priority="4">
      <formula>$C$13&lt;DATE(2017,1,1)</formula>
    </cfRule>
  </conditionalFormatting>
  <conditionalFormatting sqref="C27:C30">
    <cfRule type="expression" dxfId="82" priority="3">
      <formula>$D$21="SU"</formula>
    </cfRule>
  </conditionalFormatting>
  <conditionalFormatting sqref="B27:J30">
    <cfRule type="expression" dxfId="81" priority="2">
      <formula>$D$21="su"</formula>
    </cfRule>
  </conditionalFormatting>
  <conditionalFormatting sqref="F22">
    <cfRule type="expression" dxfId="80" priority="1">
      <formula>$C$21="PRO"</formula>
    </cfRule>
  </conditionalFormatting>
  <dataValidations count="8">
    <dataValidation type="custom" allowBlank="1" showInputMessage="1" errorTitle="ERROR" error="There appears to be an error in your entries.  Please see the message in column K.  thanks" sqref="F33">
      <formula1>Q37=0</formula1>
    </dataValidation>
    <dataValidation type="list" allowBlank="1" showInputMessage="1" showErrorMessage="1" sqref="I13 F22">
      <formula1>$O$19:$O$20</formula1>
    </dataValidation>
    <dataValidation type="list" allowBlank="1" showInputMessage="1" showErrorMessage="1" sqref="E20:I20">
      <formula1>$O$27:$O$32</formula1>
    </dataValidation>
    <dataValidation type="list" allowBlank="1" showInputMessage="1" showErrorMessage="1" sqref="C8">
      <formula1>$O$12:$O$16</formula1>
    </dataValidation>
    <dataValidation operator="greaterThanOrEqual" allowBlank="1" showInputMessage="1" showErrorMessage="1" sqref="C13"/>
    <dataValidation type="date" operator="greaterThan" allowBlank="1" showInputMessage="1" showErrorMessage="1" sqref="C7">
      <formula1>1</formula1>
    </dataValidation>
    <dataValidation allowBlank="1" showErrorMessage="1" promptTitle="ARC AID CODES" prompt="2S - ARC + Fed CalWORKS_x000a_2T - ARC + State CalWORKs_x000a_2U - NMD ARC+ State CWKs_x000a_2P - ARC Only_x000a_2R - NMD ARC Only" sqref="F8"/>
    <dataValidation allowBlank="1" showInputMessage="1" showErrorMessage="1" prompt="Enter the number of eligible days from your previous calculation. (the incorrect number of days)_x000a_" sqref="C29"/>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R48"/>
  <sheetViews>
    <sheetView zoomScaleNormal="100" workbookViewId="0">
      <selection activeCell="E20" sqref="E20:I20"/>
    </sheetView>
  </sheetViews>
  <sheetFormatPr defaultRowHeight="15" x14ac:dyDescent="0.25"/>
  <cols>
    <col min="1" max="1" width="3.28515625" customWidth="1"/>
    <col min="2" max="2" width="17.7109375" customWidth="1"/>
    <col min="3" max="3" width="11.7109375" customWidth="1"/>
    <col min="4" max="4" width="3.28515625" customWidth="1"/>
    <col min="5" max="5" width="17.7109375" customWidth="1"/>
    <col min="6" max="6" width="10.7109375" customWidth="1"/>
    <col min="7" max="7" width="3.28515625" customWidth="1"/>
    <col min="8" max="8" width="14.7109375" customWidth="1"/>
    <col min="9" max="9" width="10.7109375" customWidth="1"/>
    <col min="10" max="10" width="5.5703125" customWidth="1"/>
    <col min="11" max="11" width="3.28515625" customWidth="1"/>
    <col min="12" max="12" width="17.42578125" hidden="1" customWidth="1"/>
    <col min="13" max="14" width="9.140625" hidden="1" customWidth="1"/>
    <col min="15" max="15" width="8.85546875" hidden="1" customWidth="1"/>
    <col min="16" max="18" width="9.140625" hidden="1" customWidth="1"/>
    <col min="19" max="20" width="0" hidden="1" customWidth="1"/>
  </cols>
  <sheetData>
    <row r="1" spans="1:17" ht="21" x14ac:dyDescent="0.35">
      <c r="A1" s="279" t="s">
        <v>26</v>
      </c>
      <c r="B1" s="279"/>
      <c r="C1" s="279"/>
      <c r="D1" s="279"/>
      <c r="E1" s="279"/>
      <c r="F1" s="279"/>
      <c r="G1" s="279"/>
      <c r="H1" s="279"/>
      <c r="I1" s="279"/>
      <c r="J1" s="279"/>
      <c r="K1" s="279"/>
    </row>
    <row r="2" spans="1:17" ht="15.75" thickBot="1" x14ac:dyDescent="0.3">
      <c r="A2" s="114" t="s">
        <v>219</v>
      </c>
      <c r="C2" s="12"/>
    </row>
    <row r="3" spans="1:17" ht="15.75" thickBot="1" x14ac:dyDescent="0.3">
      <c r="A3" s="32"/>
      <c r="B3" s="33" t="s">
        <v>29</v>
      </c>
      <c r="C3" s="194">
        <v>1</v>
      </c>
      <c r="D3" s="33"/>
      <c r="E3" s="33" t="s">
        <v>30</v>
      </c>
      <c r="F3" s="195"/>
      <c r="G3" s="211"/>
      <c r="H3" s="211"/>
      <c r="I3" s="36"/>
      <c r="J3" s="36"/>
      <c r="K3" s="37"/>
    </row>
    <row r="4" spans="1:17" ht="6.95" customHeight="1" thickBot="1" x14ac:dyDescent="0.3">
      <c r="B4" s="172" t="str">
        <f ca="1">RIGHT(CELL("Filename",A1),LEN(CELL("Filename",A1))-FIND("]",CELL("Filename",A1)))</f>
        <v>ARC 05</v>
      </c>
      <c r="C4" s="174"/>
    </row>
    <row r="5" spans="1:17" x14ac:dyDescent="0.25">
      <c r="A5" s="5"/>
      <c r="B5" s="6"/>
      <c r="C5" s="6"/>
      <c r="D5" s="6"/>
      <c r="E5" s="6"/>
      <c r="F5" s="6"/>
      <c r="G5" s="6"/>
      <c r="H5" s="6"/>
      <c r="I5" s="6"/>
      <c r="J5" s="6"/>
      <c r="K5" s="7"/>
    </row>
    <row r="6" spans="1:17" x14ac:dyDescent="0.25">
      <c r="A6" s="8"/>
      <c r="B6" s="17" t="s">
        <v>0</v>
      </c>
      <c r="C6" s="271"/>
      <c r="D6" s="9"/>
      <c r="E6" s="17" t="s">
        <v>224</v>
      </c>
      <c r="F6" s="198"/>
      <c r="G6" s="212"/>
      <c r="H6" s="212"/>
      <c r="I6" s="29"/>
      <c r="J6" s="29"/>
      <c r="K6" s="10"/>
    </row>
    <row r="7" spans="1:17" x14ac:dyDescent="0.25">
      <c r="A7" s="8"/>
      <c r="B7" s="17" t="s">
        <v>1</v>
      </c>
      <c r="C7" s="196"/>
      <c r="D7" s="12"/>
      <c r="E7" s="17" t="s">
        <v>3</v>
      </c>
      <c r="F7" s="199"/>
      <c r="G7" s="212"/>
      <c r="H7" s="212"/>
      <c r="I7" s="29"/>
      <c r="J7" s="29"/>
      <c r="K7" s="10"/>
    </row>
    <row r="8" spans="1:17" x14ac:dyDescent="0.25">
      <c r="A8" s="8"/>
      <c r="B8" s="17" t="s">
        <v>2</v>
      </c>
      <c r="C8" s="197"/>
      <c r="D8" s="9"/>
      <c r="E8" s="17" t="s">
        <v>20</v>
      </c>
      <c r="F8" t="e">
        <f>VLOOKUP(C8,'[3]ARC Tables for ARC Admin use'!A37:C42,2,FALSE)</f>
        <v>#N/A</v>
      </c>
      <c r="G8" s="29"/>
      <c r="H8" s="9"/>
      <c r="I8" s="9"/>
      <c r="J8" s="9"/>
      <c r="K8" s="10"/>
    </row>
    <row r="9" spans="1:17" ht="15.75" thickBot="1" x14ac:dyDescent="0.3">
      <c r="A9" s="13"/>
      <c r="B9" s="14"/>
      <c r="C9" s="30"/>
      <c r="D9" s="14"/>
      <c r="E9" s="210"/>
      <c r="F9" s="14"/>
      <c r="G9" s="14"/>
      <c r="H9" s="14"/>
      <c r="I9" s="14"/>
      <c r="J9" s="14"/>
      <c r="K9" s="15"/>
    </row>
    <row r="10" spans="1:17" ht="6.95" customHeight="1" thickBot="1" x14ac:dyDescent="0.3"/>
    <row r="11" spans="1:17" x14ac:dyDescent="0.25">
      <c r="A11" s="5"/>
      <c r="B11" s="48"/>
      <c r="C11" s="48"/>
      <c r="D11" s="6"/>
      <c r="E11" s="38" t="s">
        <v>765</v>
      </c>
      <c r="F11" s="200"/>
      <c r="G11" s="6"/>
      <c r="H11" s="6" t="s">
        <v>33</v>
      </c>
      <c r="I11" s="40">
        <f>DATE(YEAR(F11),MONTH(F11),1)</f>
        <v>1</v>
      </c>
      <c r="J11" s="205"/>
      <c r="K11" s="7"/>
      <c r="O11" t="s">
        <v>49</v>
      </c>
      <c r="Q11">
        <f>IF(K11&lt;&gt;"",1,0)</f>
        <v>0</v>
      </c>
    </row>
    <row r="12" spans="1:17" x14ac:dyDescent="0.25">
      <c r="A12" s="8"/>
      <c r="B12" s="9"/>
      <c r="C12" s="9"/>
      <c r="D12" s="9"/>
      <c r="E12" s="9"/>
      <c r="F12" s="9"/>
      <c r="G12" s="9"/>
      <c r="H12" s="29"/>
      <c r="I12" s="29"/>
      <c r="J12" s="29"/>
      <c r="K12" s="246" t="str">
        <f>IF(F13="","",IF(AND(DAY(F13)&lt;F14,I13&lt;&gt;"yes"),"The end date must be the date the child left the provider's home and 'exclude last day' must be Yes ",""))</f>
        <v/>
      </c>
      <c r="O12" t="s">
        <v>8</v>
      </c>
      <c r="Q12">
        <f t="shared" ref="Q12:Q36" si="0">IF(K12&lt;&gt;"",1,0)</f>
        <v>0</v>
      </c>
    </row>
    <row r="13" spans="1:17" x14ac:dyDescent="0.25">
      <c r="A13" s="8"/>
      <c r="B13" s="9" t="s">
        <v>210</v>
      </c>
      <c r="C13" s="201"/>
      <c r="D13" s="9"/>
      <c r="E13" s="17" t="s">
        <v>211</v>
      </c>
      <c r="F13" s="201"/>
      <c r="G13" s="9"/>
      <c r="H13" s="257" t="s">
        <v>844</v>
      </c>
      <c r="I13" s="198"/>
      <c r="J13" s="9"/>
      <c r="K13" s="246" t="str">
        <f>IF(AND($F$13&lt;&gt;"",$C$7=""),"Please enter date of birth",IF($I$14&gt;$F$14,"Number of eligible days cannot exceed # of days in a month",IF(OR(MONTH($C$13)&lt;&gt;MONTH($F$13),H14&lt;0),"Begin and end date have to be the same month and year","")))</f>
        <v/>
      </c>
      <c r="O13" t="s">
        <v>9</v>
      </c>
      <c r="Q13">
        <f t="shared" si="0"/>
        <v>0</v>
      </c>
    </row>
    <row r="14" spans="1:17" x14ac:dyDescent="0.25">
      <c r="A14" s="8"/>
      <c r="B14" s="41" t="s">
        <v>212</v>
      </c>
      <c r="C14" s="23">
        <f>DATE(YEAR(F13),MONTH(F13),1)</f>
        <v>1</v>
      </c>
      <c r="D14" s="9"/>
      <c r="E14" s="42" t="s">
        <v>32</v>
      </c>
      <c r="F14" s="16">
        <f>DAY(DATE(YEAR(F13),MONTH(F13)+1,1)-1)</f>
        <v>31</v>
      </c>
      <c r="G14" s="12"/>
      <c r="H14" s="42" t="s">
        <v>31</v>
      </c>
      <c r="I14" s="4">
        <f>IF(I13="yes",SUM($F$13-$C$13),SUM($F$13-$C$13+1))</f>
        <v>1</v>
      </c>
      <c r="J14" s="9"/>
      <c r="K14" s="246" t="str">
        <f>IF($F$13="","",IF($C$14&gt;$F$11,"ERROR: Benefit month is greater than the issuance month",""))</f>
        <v/>
      </c>
      <c r="O14" t="s">
        <v>10</v>
      </c>
      <c r="Q14">
        <f t="shared" si="0"/>
        <v>0</v>
      </c>
    </row>
    <row r="15" spans="1:17" x14ac:dyDescent="0.25">
      <c r="A15" s="8"/>
      <c r="B15" s="9"/>
      <c r="C15" s="12"/>
      <c r="D15" s="9"/>
      <c r="E15" s="17"/>
      <c r="F15" s="29"/>
      <c r="G15" s="9"/>
      <c r="H15" s="9"/>
      <c r="I15" s="9"/>
      <c r="J15" s="9"/>
      <c r="K15" s="10"/>
      <c r="O15" t="s">
        <v>11</v>
      </c>
      <c r="Q15">
        <f t="shared" si="0"/>
        <v>0</v>
      </c>
    </row>
    <row r="16" spans="1:17" x14ac:dyDescent="0.25">
      <c r="A16" s="8"/>
      <c r="B16" s="9" t="s">
        <v>6</v>
      </c>
      <c r="C16" s="9" t="str">
        <f>IF($C$7="","",IF(INDEX('[3]ARC Tables for ARC Admin use'!$B$17:$N$22,MATCH($D$16,'[3]ARC Tables for ARC Admin use'!$B$17:$B$22,0),MATCH('ARC 05'!$C$17,'[3]ARC Tables for ARC Admin use'!$B$17:$N$17,0))="","Please Update table",INDEX('[3]ARC Tables for ARC Admin use'!$B$17:$N$22,MATCH($D$16,'[3]ARC Tables for ARC Admin use'!$B$17:$B$22,0),MATCH('ARC 05'!$C$17,'[3]ARC Tables for ARC Admin use'!$B$17:$N$17,0))))</f>
        <v/>
      </c>
      <c r="D16" s="255" t="str">
        <f>IF(C13&gt;=DATEVALUE("1-1-2017"),I16,F18)</f>
        <v/>
      </c>
      <c r="E16" s="17" t="s">
        <v>809</v>
      </c>
      <c r="F16" s="221"/>
      <c r="G16" s="9"/>
      <c r="H16" s="11" t="s">
        <v>824</v>
      </c>
      <c r="I16" s="278">
        <v>1</v>
      </c>
      <c r="J16" s="9"/>
      <c r="K16" s="246" t="str">
        <f>IF(AND($C$13&gt;=VALUE("1-1-2017"),I16=""),"Please enter Level of Care","")</f>
        <v/>
      </c>
      <c r="O16" t="s">
        <v>12</v>
      </c>
      <c r="Q16">
        <f t="shared" si="0"/>
        <v>0</v>
      </c>
    </row>
    <row r="17" spans="1:17" x14ac:dyDescent="0.25">
      <c r="A17" s="8"/>
      <c r="B17" s="203" t="s">
        <v>59</v>
      </c>
      <c r="C17" s="43" t="e">
        <f>LOOKUP(C14,'[3]ARC Tables for ARC Admin use'!C15:G17)</f>
        <v>#N/A</v>
      </c>
      <c r="D17" s="9"/>
      <c r="E17" s="17" t="s">
        <v>58</v>
      </c>
      <c r="F17" s="43" t="e">
        <f>LOOKUP(C13,'[3]ARC Tables for ARC Admin use'!C27:G29)</f>
        <v>#N/A</v>
      </c>
      <c r="G17" s="9"/>
      <c r="H17" s="43" t="s">
        <v>7</v>
      </c>
      <c r="I17" s="9" t="e">
        <f>IF(INDEX('[3]ARC Tables for ARC Admin use'!B$29:G$31,MATCH('ARC 05'!C$3,'[3]ARC Tables for ARC Admin use'!B$29:B$31,0),MATCH('ARC 05'!F$17,'[3]ARC Tables for ARC Admin use'!B$29:G$29,0))="","Please update CW Table",INDEX('[3]ARC Tables for ARC Admin use'!B$29:G$31,MATCH('ARC 05'!C$3,'[3]ARC Tables for ARC Admin use'!B$29:B$31,0),MATCH('ARC 05'!F$17,'[3]ARC Tables for ARC Admin use'!B$29:G$29,0)))</f>
        <v>#N/A</v>
      </c>
      <c r="J17" s="9"/>
      <c r="K17" s="10"/>
      <c r="Q17">
        <f t="shared" si="0"/>
        <v>0</v>
      </c>
    </row>
    <row r="18" spans="1:17" ht="30" x14ac:dyDescent="0.25">
      <c r="A18" s="8"/>
      <c r="B18" s="41" t="s">
        <v>4</v>
      </c>
      <c r="C18" s="4" t="str">
        <f>IF(C7="","",INT(YEARFRAC(C7,C13)))</f>
        <v/>
      </c>
      <c r="D18" s="9"/>
      <c r="E18" s="17" t="s">
        <v>5</v>
      </c>
      <c r="F18" s="4" t="str">
        <f>IF($C$18="","",IF($C$18&lt;5,1,IF($C$18&lt;=8,2,IF($C$18&lt;=11,3,IF($C$18&lt;=14,4,IF($C$18&gt;14,5,""))))))</f>
        <v/>
      </c>
      <c r="G18" s="12"/>
      <c r="H18" s="9" t="s">
        <v>810</v>
      </c>
      <c r="I18" s="9" t="e">
        <f>IF(AND(SUM($C$16-$F$16)&lt;$I$17,$F$8="ARC+CW"),$I$17,ROUND($C$16-$F$16,0))</f>
        <v>#VALUE!</v>
      </c>
      <c r="J18" s="9"/>
      <c r="K18" s="10"/>
      <c r="Q18">
        <f t="shared" si="0"/>
        <v>0</v>
      </c>
    </row>
    <row r="19" spans="1:17" x14ac:dyDescent="0.25">
      <c r="A19" s="8"/>
      <c r="B19" s="12"/>
      <c r="C19" s="29"/>
      <c r="D19" s="9"/>
      <c r="E19" s="17"/>
      <c r="F19" s="29"/>
      <c r="G19" s="9"/>
      <c r="H19" s="9"/>
      <c r="I19" s="9"/>
      <c r="J19" s="9"/>
      <c r="K19" s="10"/>
      <c r="O19" t="s">
        <v>13</v>
      </c>
      <c r="Q19">
        <f t="shared" si="0"/>
        <v>0</v>
      </c>
    </row>
    <row r="20" spans="1:17" x14ac:dyDescent="0.25">
      <c r="A20" s="8"/>
      <c r="B20" s="98"/>
      <c r="C20" s="17" t="s">
        <v>204</v>
      </c>
      <c r="D20" s="98"/>
      <c r="E20" s="283"/>
      <c r="F20" s="283"/>
      <c r="G20" s="283"/>
      <c r="H20" s="283"/>
      <c r="I20" s="283"/>
      <c r="J20" s="213"/>
      <c r="K20" s="247" t="str">
        <f>IF(AND($C$21="pro",SUM($F$14-$I$14)=0),"Please check transaction type",IF(AND($C$21="reg",SUM($F$14-$I$14)&lt;&gt;0),"Please check transaction type",""))</f>
        <v/>
      </c>
      <c r="O20" t="s">
        <v>14</v>
      </c>
      <c r="Q20">
        <f t="shared" si="0"/>
        <v>0</v>
      </c>
    </row>
    <row r="21" spans="1:17" x14ac:dyDescent="0.25">
      <c r="A21" s="8"/>
      <c r="B21" s="98"/>
      <c r="C21" s="17" t="str">
        <f>IF(E20="XCW","PRO",LEFT(E20,3))</f>
        <v/>
      </c>
      <c r="D21" s="256" t="e">
        <f>VLOOKUP(C21,'[3]ARC Tables for ARC Admin use'!E50:L59,8,FALSE)</f>
        <v>#N/A</v>
      </c>
      <c r="E21" s="281" t="str">
        <f>IF(C21="RET","Use this code only for months prior to implementation date","")</f>
        <v/>
      </c>
      <c r="F21" s="281"/>
      <c r="G21" s="281"/>
      <c r="H21" s="281"/>
      <c r="I21" s="281"/>
      <c r="J21" s="270"/>
      <c r="K21" s="10"/>
      <c r="Q21">
        <f t="shared" si="0"/>
        <v>0</v>
      </c>
    </row>
    <row r="22" spans="1:17" x14ac:dyDescent="0.25">
      <c r="A22" s="8"/>
      <c r="B22" s="98"/>
      <c r="C22" s="17"/>
      <c r="D22" s="256"/>
      <c r="E22" s="262" t="str">
        <f>IF(C21="PRO","Is this the first ARC payment for the benefit month?","")</f>
        <v/>
      </c>
      <c r="F22" s="261"/>
      <c r="G22" s="270"/>
      <c r="H22" s="270"/>
      <c r="I22" s="270"/>
      <c r="J22" s="270"/>
      <c r="K22" s="10"/>
    </row>
    <row r="23" spans="1:17" x14ac:dyDescent="0.25">
      <c r="A23" s="8"/>
      <c r="B23" s="98"/>
      <c r="C23" s="17"/>
      <c r="D23" s="256"/>
      <c r="E23" s="270"/>
      <c r="F23" s="270"/>
      <c r="G23" s="270"/>
      <c r="H23" s="270"/>
      <c r="I23" s="270"/>
      <c r="J23" s="270"/>
      <c r="K23" s="10"/>
    </row>
    <row r="24" spans="1:17" x14ac:dyDescent="0.25">
      <c r="A24" s="8"/>
      <c r="B24" s="9"/>
      <c r="C24" s="9"/>
      <c r="D24" s="9"/>
      <c r="E24" s="12"/>
      <c r="F24" s="169"/>
      <c r="G24" s="169"/>
      <c r="H24" s="169"/>
      <c r="I24" s="169"/>
      <c r="J24" s="169"/>
      <c r="K24" s="10"/>
      <c r="Q24">
        <f t="shared" si="0"/>
        <v>0</v>
      </c>
    </row>
    <row r="25" spans="1:17" x14ac:dyDescent="0.25">
      <c r="A25" s="216"/>
      <c r="B25" s="9"/>
      <c r="C25" s="214"/>
      <c r="D25" s="214"/>
      <c r="E25" s="215"/>
      <c r="F25" s="214"/>
      <c r="G25" s="218"/>
      <c r="H25" s="219"/>
      <c r="I25" s="214"/>
      <c r="J25" s="214"/>
      <c r="K25" s="10"/>
      <c r="Q25">
        <f t="shared" si="0"/>
        <v>0</v>
      </c>
    </row>
    <row r="26" spans="1:17" x14ac:dyDescent="0.25">
      <c r="A26" s="216"/>
      <c r="B26" s="284" t="s">
        <v>843</v>
      </c>
      <c r="C26" s="284"/>
      <c r="D26" s="284"/>
      <c r="E26" s="284"/>
      <c r="F26" s="284"/>
      <c r="G26" s="284"/>
      <c r="H26" s="284"/>
      <c r="I26" s="284"/>
      <c r="J26" s="272"/>
      <c r="K26" s="248"/>
      <c r="O26" t="s">
        <v>248</v>
      </c>
      <c r="Q26">
        <f t="shared" si="0"/>
        <v>0</v>
      </c>
    </row>
    <row r="27" spans="1:17" x14ac:dyDescent="0.25">
      <c r="A27" s="216"/>
      <c r="B27" s="234" t="s">
        <v>764</v>
      </c>
      <c r="C27" s="235"/>
      <c r="D27" s="236"/>
      <c r="E27" s="237" t="s">
        <v>208</v>
      </c>
      <c r="F27" s="236">
        <f>IF($C$28="",0,ROUND($I$18*$I$14/$F$14,0))</f>
        <v>0</v>
      </c>
      <c r="G27" s="236"/>
      <c r="H27" s="236" t="s">
        <v>18</v>
      </c>
      <c r="I27" s="236">
        <f>IF($F$29=0,0,IF($I$41="map-CW",ROUND($I$17*$I$14/$F$14,0),0))</f>
        <v>0</v>
      </c>
      <c r="J27" s="236"/>
      <c r="K27" s="249" t="str">
        <f>IF(AND($C$21="day",$C$28=""),"Please enter prior payment information for the effective (benefit) month",IF(AND($C$21="ASU",$C$28=""),"Please enter prior payment information for the effective (benefit) month",IF(AND($C$21="cni",$C$28=""),"Please enter prior payment information for the effective (benefit) month","")))</f>
        <v/>
      </c>
      <c r="O27" t="s">
        <v>841</v>
      </c>
      <c r="Q27">
        <f t="shared" si="0"/>
        <v>0</v>
      </c>
    </row>
    <row r="28" spans="1:17" x14ac:dyDescent="0.25">
      <c r="A28" s="216"/>
      <c r="B28" s="238" t="s">
        <v>215</v>
      </c>
      <c r="C28" s="239"/>
      <c r="D28" s="236"/>
      <c r="E28" s="237" t="s">
        <v>209</v>
      </c>
      <c r="F28" s="240">
        <f>C28</f>
        <v>0</v>
      </c>
      <c r="G28" s="236"/>
      <c r="H28" s="237" t="s">
        <v>291</v>
      </c>
      <c r="I28" s="240" t="e">
        <f>IF($I$41="map-cw",ROUND($I$17*$C$29/$F$14,0),0)</f>
        <v>#N/A</v>
      </c>
      <c r="J28" s="236"/>
      <c r="K28" s="249" t="e">
        <f>IF(AND(D21="RG",C28&lt;&gt;0),"Please check transaction type","")</f>
        <v>#N/A</v>
      </c>
      <c r="O28" t="s">
        <v>848</v>
      </c>
      <c r="Q28" t="e">
        <f t="shared" si="0"/>
        <v>#N/A</v>
      </c>
    </row>
    <row r="29" spans="1:17" x14ac:dyDescent="0.25">
      <c r="A29" s="216"/>
      <c r="B29" s="237" t="s">
        <v>293</v>
      </c>
      <c r="C29" s="239"/>
      <c r="D29" s="236"/>
      <c r="E29" s="237" t="s">
        <v>24</v>
      </c>
      <c r="F29" s="236">
        <f>ROUND(F27-F28,0)</f>
        <v>0</v>
      </c>
      <c r="G29" s="236"/>
      <c r="H29" s="237" t="s">
        <v>292</v>
      </c>
      <c r="I29" s="236" t="e">
        <f>I27-I28</f>
        <v>#N/A</v>
      </c>
      <c r="J29" s="236"/>
      <c r="K29" s="10"/>
      <c r="O29" t="s">
        <v>842</v>
      </c>
      <c r="Q29">
        <f t="shared" si="0"/>
        <v>0</v>
      </c>
    </row>
    <row r="30" spans="1:17" x14ac:dyDescent="0.25">
      <c r="A30" s="216"/>
      <c r="B30" s="234" t="s">
        <v>269</v>
      </c>
      <c r="C30" s="239"/>
      <c r="D30" s="236"/>
      <c r="E30" s="241"/>
      <c r="F30" s="236"/>
      <c r="G30" s="236"/>
      <c r="H30" s="241"/>
      <c r="I30" s="236"/>
      <c r="J30" s="236"/>
      <c r="K30" s="10"/>
      <c r="O30" t="s">
        <v>290</v>
      </c>
      <c r="Q30">
        <f t="shared" si="0"/>
        <v>0</v>
      </c>
    </row>
    <row r="31" spans="1:17" ht="15.75" thickBot="1" x14ac:dyDescent="0.3">
      <c r="A31" s="220"/>
      <c r="B31" s="242"/>
      <c r="C31" s="242"/>
      <c r="D31" s="242"/>
      <c r="E31" s="242"/>
      <c r="F31" s="242"/>
      <c r="G31" s="242"/>
      <c r="H31" s="242"/>
      <c r="I31" s="242"/>
      <c r="J31" s="243"/>
      <c r="K31" s="250" t="str">
        <f>IF(AND($C$21="day",$C$29="",$C$28&lt;&gt;0),"Please enter number of elig days from original calculation","")</f>
        <v/>
      </c>
      <c r="O31" t="s">
        <v>245</v>
      </c>
      <c r="Q31">
        <f t="shared" si="0"/>
        <v>0</v>
      </c>
    </row>
    <row r="32" spans="1:17" ht="15.75" thickBot="1" x14ac:dyDescent="0.3">
      <c r="K32" s="217"/>
      <c r="O32" t="s">
        <v>845</v>
      </c>
      <c r="Q32">
        <f t="shared" si="0"/>
        <v>0</v>
      </c>
    </row>
    <row r="33" spans="1:17" ht="16.5" thickBot="1" x14ac:dyDescent="0.3">
      <c r="A33" s="131"/>
      <c r="B33" s="134" t="s">
        <v>27</v>
      </c>
      <c r="C33" s="134"/>
      <c r="D33" s="134"/>
      <c r="E33" s="135" t="e">
        <f>IF($Q$37&gt;0,"",IF(AND($D$21="SU",$F$29=0),"",IF(AND($D$21="RG",$F$29&lt;&gt;0),"",IF($D$21="RG",ROUNDDOWN($I$18*$I$14/$F$14,0),IF($D$21="SU",INT($F$29))))))</f>
        <v>#N/A</v>
      </c>
      <c r="G33" s="131"/>
      <c r="H33" s="132" t="str">
        <f>IF(C8="2S","Fed Child Count","State Child Count")</f>
        <v>State Child Count</v>
      </c>
      <c r="I33" s="135">
        <f>IF(C21="REG",1,IF(C21="CAL",1,IF(AND(C21="PRO",F22="Yes"),1,IF(AND(C21="PRO",F22=""),1,0))))</f>
        <v>0</v>
      </c>
      <c r="J33" s="206"/>
      <c r="K33" s="245" t="e">
        <f>IF($E$33&lt;0,"Overpayment.  Please use Overpayment form",IF(AND($D$21="SU",$F$29=0),"Please check calculation or transaction type",IF(AND($C$21="PRO",$F$22=""),"Please answer cell F22","")))</f>
        <v>#N/A</v>
      </c>
    </row>
    <row r="34" spans="1:17" ht="10.5" customHeight="1" x14ac:dyDescent="0.25">
      <c r="B34" s="31"/>
      <c r="C34" s="31"/>
      <c r="D34" s="31"/>
      <c r="E34" s="118"/>
      <c r="Q34">
        <f t="shared" si="0"/>
        <v>0</v>
      </c>
    </row>
    <row r="35" spans="1:17" ht="15.75" x14ac:dyDescent="0.25">
      <c r="A35" s="131"/>
      <c r="B35" s="131"/>
      <c r="C35" s="132" t="s">
        <v>257</v>
      </c>
      <c r="D35" s="131"/>
      <c r="E35" s="130" t="e">
        <f>$C$8&amp;"*"&amp;TEXT($C$7,"MM/DD/YY")&amp;"*"&amp;$C$21&amp;"*"&amp;C44</f>
        <v>#N/A</v>
      </c>
      <c r="F35" s="133"/>
      <c r="G35" s="133"/>
      <c r="H35" s="202"/>
      <c r="I35" s="171"/>
      <c r="J35" s="171"/>
      <c r="P35" s="244"/>
      <c r="Q35">
        <f t="shared" si="0"/>
        <v>0</v>
      </c>
    </row>
    <row r="36" spans="1:17" ht="9" customHeight="1" x14ac:dyDescent="0.25">
      <c r="Q36">
        <f t="shared" si="0"/>
        <v>0</v>
      </c>
    </row>
    <row r="37" spans="1:17" x14ac:dyDescent="0.25">
      <c r="A37" s="25"/>
      <c r="B37" s="25" t="s">
        <v>28</v>
      </c>
      <c r="C37" s="25"/>
      <c r="D37" s="25"/>
      <c r="E37" s="25"/>
      <c r="F37" s="25"/>
      <c r="G37" s="25"/>
      <c r="H37" s="25"/>
      <c r="I37" s="25"/>
      <c r="J37" s="25"/>
      <c r="Q37" t="e">
        <f>SUM(Q11:Q36)</f>
        <v>#N/A</v>
      </c>
    </row>
    <row r="38" spans="1:17" ht="7.5" customHeight="1" x14ac:dyDescent="0.25"/>
    <row r="39" spans="1:17" x14ac:dyDescent="0.25">
      <c r="B39" s="3" t="s">
        <v>811</v>
      </c>
      <c r="C39" t="e">
        <f>IF(AND(F8="ARC+CW",I17&gt;I18),I17,I18)</f>
        <v>#N/A</v>
      </c>
      <c r="E39" s="45" t="s">
        <v>7</v>
      </c>
      <c r="F39" t="e">
        <f>IF(F$8="ARC ONLY",0,IF(INDEX('[3]ARC Tables for ARC Admin use'!B$29:G$31,MATCH('ARC 05'!C$3,'[3]ARC Tables for ARC Admin use'!B$29:B$31,0),MATCH('ARC 05'!F$17,'[3]ARC Tables for ARC Admin use'!C$29:G$29,0))="","Please update CW Table",INDEX('[3]ARC Tables for ARC Admin use'!B$29:G$31,MATCH('ARC 05'!C$3,'[3]ARC Tables for ARC Admin use'!B$29:B$31,0),MATCH('ARC 05'!F$17,'[3]ARC Tables for ARC Admin use'!B$29:G$29,0))))</f>
        <v>#N/A</v>
      </c>
      <c r="H39" s="45" t="s">
        <v>71</v>
      </c>
      <c r="I39" t="e">
        <f>C39-F39</f>
        <v>#N/A</v>
      </c>
    </row>
    <row r="40" spans="1:17" ht="5.25" customHeight="1" x14ac:dyDescent="0.25">
      <c r="B40" s="129"/>
      <c r="O40" s="207"/>
    </row>
    <row r="41" spans="1:17" x14ac:dyDescent="0.25">
      <c r="B41" t="s">
        <v>201</v>
      </c>
      <c r="C41">
        <f>C8</f>
        <v>0</v>
      </c>
      <c r="E41" t="s">
        <v>252</v>
      </c>
      <c r="F41" t="str">
        <f>C21</f>
        <v/>
      </c>
      <c r="H41" t="s">
        <v>253</v>
      </c>
      <c r="I41" t="e">
        <f>INDEX('[3]ARC Tables for ARC Admin use'!E51:K59,MATCH('ARC 05'!F41,'[3]ARC Tables for ARC Admin use'!E51:E59,0),MATCH('ARC 05'!C41,'[3]ARC Tables for ARC Admin use'!E51:K51,0))</f>
        <v>#N/A</v>
      </c>
      <c r="O41" s="207"/>
    </row>
    <row r="42" spans="1:17" x14ac:dyDescent="0.25">
      <c r="C42" s="3" t="s">
        <v>216</v>
      </c>
      <c r="I42" s="3"/>
      <c r="J42" s="3"/>
      <c r="O42" s="207"/>
    </row>
    <row r="43" spans="1:17" hidden="1" x14ac:dyDescent="0.25">
      <c r="B43" s="3"/>
      <c r="F43" s="115"/>
      <c r="H43" s="3"/>
      <c r="O43" s="207"/>
    </row>
    <row r="44" spans="1:17" x14ac:dyDescent="0.25">
      <c r="B44" s="3" t="s">
        <v>18</v>
      </c>
      <c r="C44" s="193" t="e">
        <f>IF(I41=0,0,IF(I41="MAP-CW",ROUNDDOWN(F39*I14/F14-I28,0),IF(I41="MAP",ROUNDDOWN(F39*I14/F14,0),IF(I41="CW",E33,""))))</f>
        <v>#N/A</v>
      </c>
      <c r="E44" t="s">
        <v>814</v>
      </c>
      <c r="F44" s="115"/>
      <c r="H44" s="251" t="s">
        <v>830</v>
      </c>
      <c r="I44" s="252" t="str">
        <f>IF($C$7="","",IF(INDEX('[3]ARC Tables for ARC Admin use'!$B$5:$N$10,MATCH($F$18,'[3]ARC Tables for ARC Admin use'!$B$5:$B$10,0),MATCH('ARC 05'!$C$17,'[3]ARC Tables for ARC Admin use'!$B$5:$N$5,0))="","Please Update table",INDEX('[3]ARC Tables for ARC Admin use'!$B$5:$N$10,MATCH($F$18,'[3]ARC Tables for ARC Admin use'!$B$5:$B$10,0),MATCH('ARC 05'!$C$17,'[3]ARC Tables for ARC Admin use'!$B$5:$N$5,0))))</f>
        <v/>
      </c>
      <c r="O44" s="207"/>
    </row>
    <row r="45" spans="1:17" x14ac:dyDescent="0.25">
      <c r="B45" s="3" t="s">
        <v>17</v>
      </c>
      <c r="C45" t="e">
        <f>C46-C44</f>
        <v>#N/A</v>
      </c>
      <c r="H45" s="251" t="s">
        <v>810</v>
      </c>
      <c r="I45" s="252" t="e">
        <f>IF(AND(SUM($I$44-$F$16)&lt;$I$17,F8="ARC+CW"),$I$17,ROUND($I$44-$F$16,0))</f>
        <v>#VALUE!</v>
      </c>
      <c r="O45" s="207"/>
    </row>
    <row r="46" spans="1:17" ht="15.75" thickBot="1" x14ac:dyDescent="0.3">
      <c r="B46" s="3" t="s">
        <v>19</v>
      </c>
      <c r="C46" t="e">
        <f>E33</f>
        <v>#N/A</v>
      </c>
      <c r="E46" s="183" t="str">
        <f>IF(C21="ret","Line 4",IF(C21="reg","Line 1","Line 2"))</f>
        <v>Line 2</v>
      </c>
      <c r="H46" s="251" t="s">
        <v>839</v>
      </c>
      <c r="I46" s="252" t="str">
        <f>IF($C$7="","",IF($C$21="","",IF(AND($D$21="SU",$F$29=0),"",IF($D$21="RG",ROUNDDOWN($I$45*$I$14/$F$14,0),IF($D$21="SU",INT($F$29))))))</f>
        <v/>
      </c>
      <c r="O46" s="207"/>
    </row>
    <row r="47" spans="1:17" ht="15.75" thickBot="1" x14ac:dyDescent="0.3">
      <c r="B47" s="2"/>
      <c r="H47" s="253" t="s">
        <v>840</v>
      </c>
      <c r="I47" s="254" t="e">
        <f>C46-I46</f>
        <v>#N/A</v>
      </c>
      <c r="O47" s="207"/>
    </row>
    <row r="48" spans="1:17" x14ac:dyDescent="0.25">
      <c r="O48" s="207"/>
    </row>
  </sheetData>
  <sheetProtection sheet="1" objects="1" scenarios="1" formatCells="0"/>
  <dataConsolidate/>
  <mergeCells count="4">
    <mergeCell ref="A1:K1"/>
    <mergeCell ref="E20:I20"/>
    <mergeCell ref="E21:I21"/>
    <mergeCell ref="B26:I26"/>
  </mergeCells>
  <conditionalFormatting sqref="E18:F18">
    <cfRule type="expression" dxfId="79" priority="5">
      <formula>$C$13&gt;=DATE(2017,1,1)</formula>
    </cfRule>
  </conditionalFormatting>
  <conditionalFormatting sqref="H16:I16">
    <cfRule type="expression" dxfId="78" priority="4">
      <formula>$C$13&lt;DATE(2017,1,1)</formula>
    </cfRule>
  </conditionalFormatting>
  <conditionalFormatting sqref="C27:C30">
    <cfRule type="expression" dxfId="77" priority="3">
      <formula>$D$21="SU"</formula>
    </cfRule>
  </conditionalFormatting>
  <conditionalFormatting sqref="B27:J30">
    <cfRule type="expression" dxfId="76" priority="2">
      <formula>$D$21="su"</formula>
    </cfRule>
  </conditionalFormatting>
  <conditionalFormatting sqref="F22">
    <cfRule type="expression" dxfId="75" priority="1">
      <formula>$C$21="PRO"</formula>
    </cfRule>
  </conditionalFormatting>
  <dataValidations count="8">
    <dataValidation allowBlank="1" showInputMessage="1" showErrorMessage="1" prompt="Enter the number of eligible days from your previous calculation. (the incorrect number of days)_x000a_" sqref="C29"/>
    <dataValidation allowBlank="1" showErrorMessage="1" promptTitle="ARC AID CODES" prompt="2S - ARC + Fed CalWORKS_x000a_2T - ARC + State CalWORKs_x000a_2U - NMD ARC+ State CWKs_x000a_2P - ARC Only_x000a_2R - NMD ARC Only" sqref="F8"/>
    <dataValidation type="date" operator="greaterThan" allowBlank="1" showInputMessage="1" showErrorMessage="1" sqref="C7">
      <formula1>1</formula1>
    </dataValidation>
    <dataValidation operator="greaterThanOrEqual" allowBlank="1" showInputMessage="1" showErrorMessage="1" sqref="C13"/>
    <dataValidation type="list" allowBlank="1" showInputMessage="1" showErrorMessage="1" sqref="C8">
      <formula1>$O$12:$O$16</formula1>
    </dataValidation>
    <dataValidation type="list" allowBlank="1" showInputMessage="1" showErrorMessage="1" sqref="E20:I20">
      <formula1>$O$27:$O$32</formula1>
    </dataValidation>
    <dataValidation type="list" allowBlank="1" showInputMessage="1" showErrorMessage="1" sqref="I13 F22">
      <formula1>$O$19:$O$20</formula1>
    </dataValidation>
    <dataValidation type="custom" allowBlank="1" showInputMessage="1" errorTitle="ERROR" error="There appears to be an error in your entries.  Please see the message in column K.  thanks" sqref="F33">
      <formula1>Q37=0</formula1>
    </dataValidation>
  </dataValidations>
  <printOptions horizontalCentered="1"/>
  <pageMargins left="0.25" right="0.25" top="0.5" bottom="0.5" header="0.3" footer="0.3"/>
  <pageSetup scale="99" orientation="portrait" r:id="rId1"/>
  <headerFooter>
    <oddFooter>&amp;L&amp;9&amp;F&amp;R&amp;9Prepared by: County of San Mateo</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20</vt:i4>
      </vt:variant>
    </vt:vector>
  </HeadingPairs>
  <TitlesOfParts>
    <vt:vector size="48" baseType="lpstr">
      <vt:lpstr>Instructions - Elig Wkrs</vt:lpstr>
      <vt:lpstr>Flow</vt:lpstr>
      <vt:lpstr>Template</vt:lpstr>
      <vt:lpstr>Instructions - Fiscal</vt:lpstr>
      <vt:lpstr>ARC 01 </vt:lpstr>
      <vt:lpstr>ARC 02</vt:lpstr>
      <vt:lpstr>ARC 03</vt:lpstr>
      <vt:lpstr>ARC 04</vt:lpstr>
      <vt:lpstr>ARC 05</vt:lpstr>
      <vt:lpstr>ARC 06</vt:lpstr>
      <vt:lpstr>ARC 07</vt:lpstr>
      <vt:lpstr>ARC 08</vt:lpstr>
      <vt:lpstr>ARC 09</vt:lpstr>
      <vt:lpstr>ARC 10</vt:lpstr>
      <vt:lpstr>ARC 11</vt:lpstr>
      <vt:lpstr>ARC 12</vt:lpstr>
      <vt:lpstr>ARC 13</vt:lpstr>
      <vt:lpstr>ARC 14</vt:lpstr>
      <vt:lpstr>ARC 15</vt:lpstr>
      <vt:lpstr>ARC 16</vt:lpstr>
      <vt:lpstr>ARC 17</vt:lpstr>
      <vt:lpstr>ARC 18</vt:lpstr>
      <vt:lpstr>ARC 19</vt:lpstr>
      <vt:lpstr>ARC 20</vt:lpstr>
      <vt:lpstr>RollUp Sheet</vt:lpstr>
      <vt:lpstr>ARC Tables for ARC Admin use</vt:lpstr>
      <vt:lpstr>Cities and Counties</vt:lpstr>
      <vt:lpstr>Sheet2</vt:lpstr>
      <vt:lpstr>'ARC 01 '!Print_Area</vt:lpstr>
      <vt:lpstr>'ARC 02'!Print_Area</vt:lpstr>
      <vt:lpstr>'ARC 03'!Print_Area</vt:lpstr>
      <vt:lpstr>'ARC 04'!Print_Area</vt:lpstr>
      <vt:lpstr>'ARC 05'!Print_Area</vt:lpstr>
      <vt:lpstr>'ARC 06'!Print_Area</vt:lpstr>
      <vt:lpstr>'ARC 07'!Print_Area</vt:lpstr>
      <vt:lpstr>'ARC 08'!Print_Area</vt:lpstr>
      <vt:lpstr>'ARC 09'!Print_Area</vt:lpstr>
      <vt:lpstr>'ARC 10'!Print_Area</vt:lpstr>
      <vt:lpstr>'ARC 11'!Print_Area</vt:lpstr>
      <vt:lpstr>'ARC 12'!Print_Area</vt:lpstr>
      <vt:lpstr>'ARC 13'!Print_Area</vt:lpstr>
      <vt:lpstr>'ARC 14'!Print_Area</vt:lpstr>
      <vt:lpstr>'ARC 15'!Print_Area</vt:lpstr>
      <vt:lpstr>'ARC 16'!Print_Area</vt:lpstr>
      <vt:lpstr>'ARC 17'!Print_Area</vt:lpstr>
      <vt:lpstr>'ARC 18'!Print_Area</vt:lpstr>
      <vt:lpstr>'ARC 19'!Print_Area</vt:lpstr>
      <vt:lpstr>'ARC 20'!Print_Area</vt:lpstr>
    </vt:vector>
  </TitlesOfParts>
  <Company>County of San Mateo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Genevieve Gonzalez</dc:creator>
  <cp:lastModifiedBy>Noemi Peralta</cp:lastModifiedBy>
  <cp:lastPrinted>2017-02-03T00:10:14Z</cp:lastPrinted>
  <dcterms:created xsi:type="dcterms:W3CDTF">2015-02-24T18:37:00Z</dcterms:created>
  <dcterms:modified xsi:type="dcterms:W3CDTF">2017-03-28T17:41:17Z</dcterms:modified>
</cp:coreProperties>
</file>